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65" windowWidth="17235" windowHeight="5850" firstSheet="1" activeTab="3"/>
  </bookViews>
  <sheets>
    <sheet name="1300 trạm 2017" sheetId="14" r:id="rId1"/>
    <sheet name="cuối 2017" sheetId="13" r:id="rId2"/>
    <sheet name="đầu 2017" sheetId="12" r:id="rId3"/>
    <sheet name="LƯƠNG1300TRẠM đầu2018" sheetId="9" r:id="rId4"/>
    <sheet name="TTYTđầu 2018" sheetId="1" r:id="rId5"/>
    <sheet name="NÂNG LƯƠNG TTYT" sheetId="2" r:id="rId6"/>
    <sheet name="VK" sheetId="3" r:id="rId7"/>
    <sheet name="NL TYTX" sheetId="4" r:id="rId8"/>
    <sheet name="GIẢM Q LƯƠNG" sheetId="5" r:id="rId9"/>
    <sheet name="BỔ SUNG Q LƯƠNG" sheetId="6" r:id="rId10"/>
    <sheet name="TĂNG, GIẢM PHỤ CẤP" sheetId="7" r:id="rId11"/>
    <sheet name="bô sung phụ cấp" sheetId="10" r:id="rId12"/>
    <sheet name="bổ sung BS QUÝ " sheetId="8" r:id="rId13"/>
    <sheet name="CTLN" sheetId="15" r:id="rId14"/>
  </sheets>
  <calcPr calcId="145621" concurrentCalc="0"/>
</workbook>
</file>

<file path=xl/calcChain.xml><?xml version="1.0" encoding="utf-8"?>
<calcChain xmlns="http://schemas.openxmlformats.org/spreadsheetml/2006/main">
  <c r="X14" i="9" l="1"/>
  <c r="X15" i="9"/>
  <c r="X16" i="9"/>
  <c r="X17" i="9"/>
  <c r="X18" i="9"/>
  <c r="X19" i="9"/>
  <c r="X21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43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X60" i="9"/>
  <c r="X61" i="9"/>
  <c r="X62" i="9"/>
  <c r="X64" i="9"/>
  <c r="X66" i="9"/>
  <c r="X67" i="9"/>
  <c r="X68" i="9"/>
  <c r="X69" i="9"/>
  <c r="X70" i="9"/>
  <c r="X71" i="9"/>
  <c r="X73" i="9"/>
  <c r="X74" i="9"/>
  <c r="X75" i="9"/>
  <c r="X76" i="9"/>
  <c r="X77" i="9"/>
  <c r="X83" i="9"/>
  <c r="X84" i="9"/>
  <c r="X85" i="9"/>
  <c r="X86" i="9"/>
  <c r="X87" i="9"/>
  <c r="X88" i="9"/>
  <c r="X89" i="9"/>
  <c r="X90" i="9"/>
  <c r="X91" i="9"/>
  <c r="X92" i="9"/>
  <c r="X93" i="9"/>
  <c r="X94" i="9"/>
  <c r="X95" i="9"/>
  <c r="X96" i="9"/>
  <c r="X13" i="9"/>
  <c r="I166" i="1"/>
  <c r="V12" i="1"/>
  <c r="V13" i="1"/>
  <c r="V15" i="1"/>
  <c r="V16" i="1"/>
  <c r="V17" i="1"/>
  <c r="V18" i="1"/>
  <c r="V19" i="1"/>
  <c r="V20" i="1"/>
  <c r="V21" i="1"/>
  <c r="V22" i="1"/>
  <c r="V23" i="1"/>
  <c r="V24" i="1"/>
  <c r="V26" i="1"/>
  <c r="V27" i="1"/>
  <c r="V28" i="1"/>
  <c r="V29" i="1"/>
  <c r="V30" i="1"/>
  <c r="V32" i="1"/>
  <c r="V33" i="1"/>
  <c r="V34" i="1"/>
  <c r="V38" i="1"/>
  <c r="V39" i="1"/>
  <c r="V40" i="1"/>
  <c r="V41" i="1"/>
  <c r="V42" i="1"/>
  <c r="V43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4" i="1"/>
  <c r="V65" i="1"/>
  <c r="V66" i="1"/>
  <c r="V68" i="1"/>
  <c r="V69" i="1"/>
  <c r="V70" i="1"/>
  <c r="V75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7" i="1"/>
  <c r="V98" i="1"/>
  <c r="V102" i="1"/>
  <c r="V105" i="1"/>
  <c r="V106" i="1"/>
  <c r="V110" i="1"/>
  <c r="V111" i="1"/>
  <c r="V112" i="1"/>
  <c r="V114" i="1"/>
  <c r="V115" i="1"/>
  <c r="V116" i="1"/>
  <c r="V118" i="1"/>
  <c r="V119" i="1"/>
  <c r="V120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6" i="1"/>
  <c r="V147" i="1"/>
  <c r="V148" i="1"/>
  <c r="V149" i="1"/>
  <c r="V150" i="1"/>
  <c r="V151" i="1"/>
  <c r="V152" i="1"/>
  <c r="V154" i="1"/>
  <c r="V155" i="1"/>
  <c r="V157" i="1"/>
  <c r="V158" i="1"/>
  <c r="V159" i="1"/>
  <c r="V160" i="1"/>
  <c r="V161" i="1"/>
  <c r="V162" i="1"/>
  <c r="V164" i="1"/>
  <c r="V165" i="1"/>
  <c r="V11" i="1"/>
  <c r="E166" i="1"/>
  <c r="O164" i="1"/>
  <c r="T164" i="1"/>
  <c r="U164" i="1"/>
  <c r="W164" i="1"/>
  <c r="X164" i="1"/>
  <c r="O111" i="1"/>
  <c r="T111" i="1"/>
  <c r="U111" i="1"/>
  <c r="T34" i="1"/>
  <c r="U34" i="1"/>
  <c r="S332" i="1"/>
  <c r="R332" i="1"/>
  <c r="M332" i="1"/>
  <c r="K332" i="1"/>
  <c r="J332" i="1"/>
  <c r="I332" i="1"/>
  <c r="E332" i="1"/>
  <c r="V331" i="1"/>
  <c r="O331" i="1"/>
  <c r="T331" i="1"/>
  <c r="U331" i="1"/>
  <c r="W331" i="1"/>
  <c r="X331" i="1"/>
  <c r="Q330" i="1"/>
  <c r="V330" i="1"/>
  <c r="V329" i="1"/>
  <c r="O329" i="1"/>
  <c r="T329" i="1"/>
  <c r="U329" i="1"/>
  <c r="V328" i="1"/>
  <c r="O328" i="1"/>
  <c r="T328" i="1"/>
  <c r="U328" i="1"/>
  <c r="V327" i="1"/>
  <c r="O327" i="1"/>
  <c r="T327" i="1"/>
  <c r="U327" i="1"/>
  <c r="V326" i="1"/>
  <c r="O326" i="1"/>
  <c r="T326" i="1"/>
  <c r="U326" i="1"/>
  <c r="V325" i="1"/>
  <c r="O325" i="1"/>
  <c r="T325" i="1"/>
  <c r="U325" i="1"/>
  <c r="V324" i="1"/>
  <c r="O324" i="1"/>
  <c r="T324" i="1"/>
  <c r="U324" i="1"/>
  <c r="Q323" i="1"/>
  <c r="V323" i="1"/>
  <c r="V322" i="1"/>
  <c r="O322" i="1"/>
  <c r="T322" i="1"/>
  <c r="U322" i="1"/>
  <c r="V321" i="1"/>
  <c r="O321" i="1"/>
  <c r="T321" i="1"/>
  <c r="U321" i="1"/>
  <c r="Q320" i="1"/>
  <c r="V320" i="1"/>
  <c r="X319" i="1"/>
  <c r="V318" i="1"/>
  <c r="O318" i="1"/>
  <c r="T318" i="1"/>
  <c r="U318" i="1"/>
  <c r="V317" i="1"/>
  <c r="O317" i="1"/>
  <c r="T317" i="1"/>
  <c r="U317" i="1"/>
  <c r="V316" i="1"/>
  <c r="O316" i="1"/>
  <c r="T316" i="1"/>
  <c r="U316" i="1"/>
  <c r="V315" i="1"/>
  <c r="O315" i="1"/>
  <c r="T315" i="1"/>
  <c r="U315" i="1"/>
  <c r="V314" i="1"/>
  <c r="O314" i="1"/>
  <c r="T314" i="1"/>
  <c r="U314" i="1"/>
  <c r="V313" i="1"/>
  <c r="O313" i="1"/>
  <c r="T313" i="1"/>
  <c r="U313" i="1"/>
  <c r="V312" i="1"/>
  <c r="V311" i="1"/>
  <c r="O311" i="1"/>
  <c r="T311" i="1"/>
  <c r="U311" i="1"/>
  <c r="V310" i="1"/>
  <c r="O310" i="1"/>
  <c r="T310" i="1"/>
  <c r="U310" i="1"/>
  <c r="V309" i="1"/>
  <c r="O309" i="1"/>
  <c r="T309" i="1"/>
  <c r="U309" i="1"/>
  <c r="X308" i="1"/>
  <c r="Q307" i="1"/>
  <c r="V307" i="1"/>
  <c r="V306" i="1"/>
  <c r="O306" i="1"/>
  <c r="T306" i="1"/>
  <c r="U306" i="1"/>
  <c r="V305" i="1"/>
  <c r="O305" i="1"/>
  <c r="T305" i="1"/>
  <c r="U305" i="1"/>
  <c r="V304" i="1"/>
  <c r="O304" i="1"/>
  <c r="T304" i="1"/>
  <c r="U304" i="1"/>
  <c r="V303" i="1"/>
  <c r="O303" i="1"/>
  <c r="T303" i="1"/>
  <c r="U303" i="1"/>
  <c r="X302" i="1"/>
  <c r="V301" i="1"/>
  <c r="O301" i="1"/>
  <c r="T301" i="1"/>
  <c r="U301" i="1"/>
  <c r="V300" i="1"/>
  <c r="O300" i="1"/>
  <c r="T300" i="1"/>
  <c r="U300" i="1"/>
  <c r="V299" i="1"/>
  <c r="O299" i="1"/>
  <c r="T299" i="1"/>
  <c r="U299" i="1"/>
  <c r="V298" i="1"/>
  <c r="O298" i="1"/>
  <c r="T298" i="1"/>
  <c r="U298" i="1"/>
  <c r="V297" i="1"/>
  <c r="O297" i="1"/>
  <c r="T297" i="1"/>
  <c r="U297" i="1"/>
  <c r="V296" i="1"/>
  <c r="O296" i="1"/>
  <c r="T296" i="1"/>
  <c r="U296" i="1"/>
  <c r="V295" i="1"/>
  <c r="O295" i="1"/>
  <c r="T295" i="1"/>
  <c r="U295" i="1"/>
  <c r="V294" i="1"/>
  <c r="O294" i="1"/>
  <c r="T294" i="1"/>
  <c r="U294" i="1"/>
  <c r="V293" i="1"/>
  <c r="O293" i="1"/>
  <c r="T293" i="1"/>
  <c r="U293" i="1"/>
  <c r="V292" i="1"/>
  <c r="O292" i="1"/>
  <c r="T292" i="1"/>
  <c r="U292" i="1"/>
  <c r="X291" i="1"/>
  <c r="Q290" i="1"/>
  <c r="V289" i="1"/>
  <c r="O289" i="1"/>
  <c r="T289" i="1"/>
  <c r="U289" i="1"/>
  <c r="V288" i="1"/>
  <c r="O288" i="1"/>
  <c r="T288" i="1"/>
  <c r="U288" i="1"/>
  <c r="V287" i="1"/>
  <c r="O287" i="1"/>
  <c r="T287" i="1"/>
  <c r="U287" i="1"/>
  <c r="V286" i="1"/>
  <c r="O286" i="1"/>
  <c r="T286" i="1"/>
  <c r="U286" i="1"/>
  <c r="Q285" i="1"/>
  <c r="V284" i="1"/>
  <c r="O284" i="1"/>
  <c r="T284" i="1"/>
  <c r="U284" i="1"/>
  <c r="V283" i="1"/>
  <c r="O283" i="1"/>
  <c r="T283" i="1"/>
  <c r="U283" i="1"/>
  <c r="V282" i="1"/>
  <c r="O282" i="1"/>
  <c r="T282" i="1"/>
  <c r="U282" i="1"/>
  <c r="Q281" i="1"/>
  <c r="V281" i="1"/>
  <c r="X280" i="1"/>
  <c r="V279" i="1"/>
  <c r="O279" i="1"/>
  <c r="T279" i="1"/>
  <c r="U279" i="1"/>
  <c r="V278" i="1"/>
  <c r="O278" i="1"/>
  <c r="T278" i="1"/>
  <c r="U278" i="1"/>
  <c r="V277" i="1"/>
  <c r="O277" i="1"/>
  <c r="T277" i="1"/>
  <c r="U277" i="1"/>
  <c r="Q276" i="1"/>
  <c r="V276" i="1"/>
  <c r="Q275" i="1"/>
  <c r="V274" i="1"/>
  <c r="O274" i="1"/>
  <c r="T274" i="1"/>
  <c r="U274" i="1"/>
  <c r="Q273" i="1"/>
  <c r="V273" i="1"/>
  <c r="Q272" i="1"/>
  <c r="Q271" i="1"/>
  <c r="V271" i="1"/>
  <c r="V270" i="1"/>
  <c r="O270" i="1"/>
  <c r="T270" i="1"/>
  <c r="U270" i="1"/>
  <c r="X269" i="1"/>
  <c r="Q268" i="1"/>
  <c r="V268" i="1"/>
  <c r="Q267" i="1"/>
  <c r="V266" i="1"/>
  <c r="O266" i="1"/>
  <c r="T266" i="1"/>
  <c r="U266" i="1"/>
  <c r="V265" i="1"/>
  <c r="O265" i="1"/>
  <c r="T265" i="1"/>
  <c r="U265" i="1"/>
  <c r="V264" i="1"/>
  <c r="O264" i="1"/>
  <c r="T264" i="1"/>
  <c r="U264" i="1"/>
  <c r="V263" i="1"/>
  <c r="O263" i="1"/>
  <c r="T263" i="1"/>
  <c r="U263" i="1"/>
  <c r="V262" i="1"/>
  <c r="O262" i="1"/>
  <c r="T262" i="1"/>
  <c r="U262" i="1"/>
  <c r="V261" i="1"/>
  <c r="O261" i="1"/>
  <c r="T261" i="1"/>
  <c r="U261" i="1"/>
  <c r="V260" i="1"/>
  <c r="O260" i="1"/>
  <c r="T260" i="1"/>
  <c r="U260" i="1"/>
  <c r="V259" i="1"/>
  <c r="O259" i="1"/>
  <c r="T259" i="1"/>
  <c r="U259" i="1"/>
  <c r="V258" i="1"/>
  <c r="O258" i="1"/>
  <c r="T258" i="1"/>
  <c r="U258" i="1"/>
  <c r="V257" i="1"/>
  <c r="O257" i="1"/>
  <c r="T257" i="1"/>
  <c r="U257" i="1"/>
  <c r="X256" i="1"/>
  <c r="V255" i="1"/>
  <c r="O255" i="1"/>
  <c r="T255" i="1"/>
  <c r="U255" i="1"/>
  <c r="V254" i="1"/>
  <c r="O254" i="1"/>
  <c r="T254" i="1"/>
  <c r="U254" i="1"/>
  <c r="V253" i="1"/>
  <c r="O253" i="1"/>
  <c r="T253" i="1"/>
  <c r="U253" i="1"/>
  <c r="V252" i="1"/>
  <c r="O252" i="1"/>
  <c r="T252" i="1"/>
  <c r="U252" i="1"/>
  <c r="V251" i="1"/>
  <c r="O251" i="1"/>
  <c r="T251" i="1"/>
  <c r="U251" i="1"/>
  <c r="V250" i="1"/>
  <c r="O250" i="1"/>
  <c r="T250" i="1"/>
  <c r="U250" i="1"/>
  <c r="V249" i="1"/>
  <c r="O249" i="1"/>
  <c r="T249" i="1"/>
  <c r="U249" i="1"/>
  <c r="Q248" i="1"/>
  <c r="V247" i="1"/>
  <c r="O247" i="1"/>
  <c r="T247" i="1"/>
  <c r="U247" i="1"/>
  <c r="X246" i="1"/>
  <c r="V245" i="1"/>
  <c r="O245" i="1"/>
  <c r="T245" i="1"/>
  <c r="U245" i="1"/>
  <c r="V244" i="1"/>
  <c r="O244" i="1"/>
  <c r="T244" i="1"/>
  <c r="U244" i="1"/>
  <c r="V243" i="1"/>
  <c r="O243" i="1"/>
  <c r="T243" i="1"/>
  <c r="U243" i="1"/>
  <c r="V241" i="1"/>
  <c r="O241" i="1"/>
  <c r="T241" i="1"/>
  <c r="U241" i="1"/>
  <c r="V240" i="1"/>
  <c r="O240" i="1"/>
  <c r="T240" i="1"/>
  <c r="U240" i="1"/>
  <c r="V239" i="1"/>
  <c r="O239" i="1"/>
  <c r="T239" i="1"/>
  <c r="U239" i="1"/>
  <c r="V238" i="1"/>
  <c r="O238" i="1"/>
  <c r="T238" i="1"/>
  <c r="U238" i="1"/>
  <c r="Q237" i="1"/>
  <c r="V237" i="1"/>
  <c r="V236" i="1"/>
  <c r="O236" i="1"/>
  <c r="T236" i="1"/>
  <c r="U236" i="1"/>
  <c r="V235" i="1"/>
  <c r="O235" i="1"/>
  <c r="T235" i="1"/>
  <c r="U235" i="1"/>
  <c r="V234" i="1"/>
  <c r="O234" i="1"/>
  <c r="T234" i="1"/>
  <c r="U234" i="1"/>
  <c r="V233" i="1"/>
  <c r="O233" i="1"/>
  <c r="T233" i="1"/>
  <c r="U233" i="1"/>
  <c r="V232" i="1"/>
  <c r="O232" i="1"/>
  <c r="T232" i="1"/>
  <c r="U232" i="1"/>
  <c r="X231" i="1"/>
  <c r="V230" i="1"/>
  <c r="O230" i="1"/>
  <c r="T230" i="1"/>
  <c r="U230" i="1"/>
  <c r="V229" i="1"/>
  <c r="O229" i="1"/>
  <c r="T229" i="1"/>
  <c r="U229" i="1"/>
  <c r="V228" i="1"/>
  <c r="O228" i="1"/>
  <c r="T228" i="1"/>
  <c r="U228" i="1"/>
  <c r="V227" i="1"/>
  <c r="O227" i="1"/>
  <c r="T227" i="1"/>
  <c r="U227" i="1"/>
  <c r="V226" i="1"/>
  <c r="O226" i="1"/>
  <c r="T226" i="1"/>
  <c r="U226" i="1"/>
  <c r="V225" i="1"/>
  <c r="O225" i="1"/>
  <c r="T225" i="1"/>
  <c r="U225" i="1"/>
  <c r="V224" i="1"/>
  <c r="O224" i="1"/>
  <c r="T224" i="1"/>
  <c r="U224" i="1"/>
  <c r="V223" i="1"/>
  <c r="O223" i="1"/>
  <c r="T223" i="1"/>
  <c r="U223" i="1"/>
  <c r="V222" i="1"/>
  <c r="O222" i="1"/>
  <c r="T222" i="1"/>
  <c r="U222" i="1"/>
  <c r="V221" i="1"/>
  <c r="O221" i="1"/>
  <c r="T221" i="1"/>
  <c r="U221" i="1"/>
  <c r="V220" i="1"/>
  <c r="O220" i="1"/>
  <c r="T220" i="1"/>
  <c r="U220" i="1"/>
  <c r="V219" i="1"/>
  <c r="O219" i="1"/>
  <c r="T219" i="1"/>
  <c r="U219" i="1"/>
  <c r="Q218" i="1"/>
  <c r="V218" i="1"/>
  <c r="V217" i="1"/>
  <c r="O217" i="1"/>
  <c r="T217" i="1"/>
  <c r="U217" i="1"/>
  <c r="V216" i="1"/>
  <c r="O216" i="1"/>
  <c r="T216" i="1"/>
  <c r="U216" i="1"/>
  <c r="X215" i="1"/>
  <c r="V214" i="1"/>
  <c r="O214" i="1"/>
  <c r="T214" i="1"/>
  <c r="U214" i="1"/>
  <c r="V213" i="1"/>
  <c r="O213" i="1"/>
  <c r="T213" i="1"/>
  <c r="U213" i="1"/>
  <c r="V212" i="1"/>
  <c r="O212" i="1"/>
  <c r="T212" i="1"/>
  <c r="U212" i="1"/>
  <c r="V211" i="1"/>
  <c r="O211" i="1"/>
  <c r="T211" i="1"/>
  <c r="U211" i="1"/>
  <c r="V210" i="1"/>
  <c r="O210" i="1"/>
  <c r="T210" i="1"/>
  <c r="U210" i="1"/>
  <c r="W210" i="1"/>
  <c r="X210" i="1"/>
  <c r="Q209" i="1"/>
  <c r="V209" i="1"/>
  <c r="V208" i="1"/>
  <c r="O208" i="1"/>
  <c r="T208" i="1"/>
  <c r="U208" i="1"/>
  <c r="X207" i="1"/>
  <c r="Q206" i="1"/>
  <c r="V206" i="1"/>
  <c r="V205" i="1"/>
  <c r="O205" i="1"/>
  <c r="T205" i="1"/>
  <c r="U205" i="1"/>
  <c r="V204" i="1"/>
  <c r="O204" i="1"/>
  <c r="T204" i="1"/>
  <c r="U204" i="1"/>
  <c r="V203" i="1"/>
  <c r="O203" i="1"/>
  <c r="T203" i="1"/>
  <c r="U203" i="1"/>
  <c r="Q202" i="1"/>
  <c r="V202" i="1"/>
  <c r="X201" i="1"/>
  <c r="V200" i="1"/>
  <c r="T200" i="1"/>
  <c r="U200" i="1"/>
  <c r="V199" i="1"/>
  <c r="T199" i="1"/>
  <c r="U199" i="1"/>
  <c r="V198" i="1"/>
  <c r="T198" i="1"/>
  <c r="U198" i="1"/>
  <c r="V197" i="1"/>
  <c r="T197" i="1"/>
  <c r="U197" i="1"/>
  <c r="V196" i="1"/>
  <c r="T196" i="1"/>
  <c r="U196" i="1"/>
  <c r="V195" i="1"/>
  <c r="T195" i="1"/>
  <c r="U195" i="1"/>
  <c r="V194" i="1"/>
  <c r="T194" i="1"/>
  <c r="U194" i="1"/>
  <c r="X193" i="1"/>
  <c r="V192" i="1"/>
  <c r="O192" i="1"/>
  <c r="T192" i="1"/>
  <c r="U192" i="1"/>
  <c r="Q191" i="1"/>
  <c r="V190" i="1"/>
  <c r="O190" i="1"/>
  <c r="T190" i="1"/>
  <c r="U190" i="1"/>
  <c r="V189" i="1"/>
  <c r="O189" i="1"/>
  <c r="T189" i="1"/>
  <c r="U189" i="1"/>
  <c r="V188" i="1"/>
  <c r="O188" i="1"/>
  <c r="T188" i="1"/>
  <c r="W200" i="1"/>
  <c r="X200" i="1"/>
  <c r="W204" i="1"/>
  <c r="X204" i="1"/>
  <c r="W205" i="1"/>
  <c r="X205" i="1"/>
  <c r="O206" i="1"/>
  <c r="T206" i="1"/>
  <c r="U206" i="1"/>
  <c r="W206" i="1"/>
  <c r="X206" i="1"/>
  <c r="W208" i="1"/>
  <c r="X208" i="1"/>
  <c r="O209" i="1"/>
  <c r="T209" i="1"/>
  <c r="U209" i="1"/>
  <c r="W209" i="1"/>
  <c r="X209" i="1"/>
  <c r="W211" i="1"/>
  <c r="X211" i="1"/>
  <c r="W212" i="1"/>
  <c r="X212" i="1"/>
  <c r="W223" i="1"/>
  <c r="X223" i="1"/>
  <c r="W286" i="1"/>
  <c r="X286" i="1"/>
  <c r="W287" i="1"/>
  <c r="X287" i="1"/>
  <c r="W288" i="1"/>
  <c r="X288" i="1"/>
  <c r="W292" i="1"/>
  <c r="X292" i="1"/>
  <c r="W293" i="1"/>
  <c r="X293" i="1"/>
  <c r="W295" i="1"/>
  <c r="X295" i="1"/>
  <c r="W299" i="1"/>
  <c r="X299" i="1"/>
  <c r="W111" i="1"/>
  <c r="X111" i="1"/>
  <c r="W247" i="1"/>
  <c r="X247" i="1"/>
  <c r="W259" i="1"/>
  <c r="X259" i="1"/>
  <c r="W261" i="1"/>
  <c r="X261" i="1"/>
  <c r="W265" i="1"/>
  <c r="X265" i="1"/>
  <c r="W303" i="1"/>
  <c r="X303" i="1"/>
  <c r="W190" i="1"/>
  <c r="X190" i="1"/>
  <c r="W224" i="1"/>
  <c r="X224" i="1"/>
  <c r="W225" i="1"/>
  <c r="X225" i="1"/>
  <c r="W226" i="1"/>
  <c r="X226" i="1"/>
  <c r="W227" i="1"/>
  <c r="X227" i="1"/>
  <c r="W228" i="1"/>
  <c r="X228" i="1"/>
  <c r="W230" i="1"/>
  <c r="X230" i="1"/>
  <c r="W266" i="1"/>
  <c r="X266" i="1"/>
  <c r="W274" i="1"/>
  <c r="X274" i="1"/>
  <c r="W278" i="1"/>
  <c r="X278" i="1"/>
  <c r="W300" i="1"/>
  <c r="X300" i="1"/>
  <c r="W301" i="1"/>
  <c r="X301" i="1"/>
  <c r="W304" i="1"/>
  <c r="X304" i="1"/>
  <c r="W305" i="1"/>
  <c r="X305" i="1"/>
  <c r="W309" i="1"/>
  <c r="X309" i="1"/>
  <c r="W34" i="1"/>
  <c r="X34" i="1"/>
  <c r="W325" i="1"/>
  <c r="X325" i="1"/>
  <c r="W214" i="1"/>
  <c r="X214" i="1"/>
  <c r="W326" i="1"/>
  <c r="X326" i="1"/>
  <c r="W327" i="1"/>
  <c r="X327" i="1"/>
  <c r="Q332" i="1"/>
  <c r="W194" i="1"/>
  <c r="X194" i="1"/>
  <c r="W196" i="1"/>
  <c r="X196" i="1"/>
  <c r="W219" i="1"/>
  <c r="X219" i="1"/>
  <c r="W220" i="1"/>
  <c r="X220" i="1"/>
  <c r="W238" i="1"/>
  <c r="X238" i="1"/>
  <c r="W239" i="1"/>
  <c r="X239" i="1"/>
  <c r="W240" i="1"/>
  <c r="X240" i="1"/>
  <c r="W262" i="1"/>
  <c r="X262" i="1"/>
  <c r="W263" i="1"/>
  <c r="X263" i="1"/>
  <c r="W279" i="1"/>
  <c r="X279" i="1"/>
  <c r="W283" i="1"/>
  <c r="X283" i="1"/>
  <c r="W296" i="1"/>
  <c r="X296" i="1"/>
  <c r="W297" i="1"/>
  <c r="X297" i="1"/>
  <c r="W310" i="1"/>
  <c r="X310" i="1"/>
  <c r="W311" i="1"/>
  <c r="X311" i="1"/>
  <c r="W197" i="1"/>
  <c r="X197" i="1"/>
  <c r="W198" i="1"/>
  <c r="X198" i="1"/>
  <c r="W213" i="1"/>
  <c r="X213" i="1"/>
  <c r="W221" i="1"/>
  <c r="X221" i="1"/>
  <c r="W229" i="1"/>
  <c r="X229" i="1"/>
  <c r="W241" i="1"/>
  <c r="X241" i="1"/>
  <c r="W249" i="1"/>
  <c r="X249" i="1"/>
  <c r="W250" i="1"/>
  <c r="X250" i="1"/>
  <c r="W253" i="1"/>
  <c r="X253" i="1"/>
  <c r="W254" i="1"/>
  <c r="X254" i="1"/>
  <c r="W255" i="1"/>
  <c r="X255" i="1"/>
  <c r="W260" i="1"/>
  <c r="X260" i="1"/>
  <c r="W264" i="1"/>
  <c r="X264" i="1"/>
  <c r="O268" i="1"/>
  <c r="T268" i="1"/>
  <c r="U268" i="1"/>
  <c r="W268" i="1"/>
  <c r="X268" i="1"/>
  <c r="O271" i="1"/>
  <c r="T271" i="1"/>
  <c r="U271" i="1"/>
  <c r="W271" i="1"/>
  <c r="X271" i="1"/>
  <c r="O273" i="1"/>
  <c r="T273" i="1"/>
  <c r="U273" i="1"/>
  <c r="W273" i="1"/>
  <c r="X273" i="1"/>
  <c r="W277" i="1"/>
  <c r="X277" i="1"/>
  <c r="O281" i="1"/>
  <c r="T281" i="1"/>
  <c r="U281" i="1"/>
  <c r="W281" i="1"/>
  <c r="X281" i="1"/>
  <c r="W284" i="1"/>
  <c r="X284" i="1"/>
  <c r="W294" i="1"/>
  <c r="X294" i="1"/>
  <c r="W298" i="1"/>
  <c r="X298" i="1"/>
  <c r="W306" i="1"/>
  <c r="X306" i="1"/>
  <c r="W324" i="1"/>
  <c r="X324" i="1"/>
  <c r="W328" i="1"/>
  <c r="X328" i="1"/>
  <c r="W189" i="1"/>
  <c r="X189" i="1"/>
  <c r="W192" i="1"/>
  <c r="X192" i="1"/>
  <c r="W195" i="1"/>
  <c r="X195" i="1"/>
  <c r="W199" i="1"/>
  <c r="X199" i="1"/>
  <c r="W216" i="1"/>
  <c r="X216" i="1"/>
  <c r="W217" i="1"/>
  <c r="X217" i="1"/>
  <c r="O218" i="1"/>
  <c r="T218" i="1"/>
  <c r="U218" i="1"/>
  <c r="W218" i="1"/>
  <c r="X218" i="1"/>
  <c r="W222" i="1"/>
  <c r="X222" i="1"/>
  <c r="W232" i="1"/>
  <c r="X232" i="1"/>
  <c r="W233" i="1"/>
  <c r="X233" i="1"/>
  <c r="W234" i="1"/>
  <c r="X234" i="1"/>
  <c r="W235" i="1"/>
  <c r="X235" i="1"/>
  <c r="W236" i="1"/>
  <c r="X236" i="1"/>
  <c r="O237" i="1"/>
  <c r="T237" i="1"/>
  <c r="U237" i="1"/>
  <c r="W237" i="1"/>
  <c r="X237" i="1"/>
  <c r="W243" i="1"/>
  <c r="X243" i="1"/>
  <c r="W244" i="1"/>
  <c r="X244" i="1"/>
  <c r="W245" i="1"/>
  <c r="X245" i="1"/>
  <c r="W257" i="1"/>
  <c r="X257" i="1"/>
  <c r="W258" i="1"/>
  <c r="X258" i="1"/>
  <c r="O276" i="1"/>
  <c r="T276" i="1"/>
  <c r="U276" i="1"/>
  <c r="W276" i="1"/>
  <c r="X276" i="1"/>
  <c r="W282" i="1"/>
  <c r="X282" i="1"/>
  <c r="W313" i="1"/>
  <c r="X313" i="1"/>
  <c r="W314" i="1"/>
  <c r="X314" i="1"/>
  <c r="W315" i="1"/>
  <c r="X315" i="1"/>
  <c r="W316" i="1"/>
  <c r="X316" i="1"/>
  <c r="W317" i="1"/>
  <c r="X317" i="1"/>
  <c r="W318" i="1"/>
  <c r="X318" i="1"/>
  <c r="W321" i="1"/>
  <c r="X321" i="1"/>
  <c r="W322" i="1"/>
  <c r="X322" i="1"/>
  <c r="O323" i="1"/>
  <c r="T323" i="1"/>
  <c r="U323" i="1"/>
  <c r="W323" i="1"/>
  <c r="X323" i="1"/>
  <c r="W329" i="1"/>
  <c r="X329" i="1"/>
  <c r="W289" i="1"/>
  <c r="X289" i="1"/>
  <c r="W270" i="1"/>
  <c r="X270" i="1"/>
  <c r="W252" i="1"/>
  <c r="X252" i="1"/>
  <c r="W251" i="1"/>
  <c r="X251" i="1"/>
  <c r="W203" i="1"/>
  <c r="X203" i="1"/>
  <c r="U188" i="1"/>
  <c r="O191" i="1"/>
  <c r="T191" i="1"/>
  <c r="U191" i="1"/>
  <c r="V191" i="1"/>
  <c r="O202" i="1"/>
  <c r="T202" i="1"/>
  <c r="U202" i="1"/>
  <c r="W202" i="1"/>
  <c r="X202" i="1"/>
  <c r="V242" i="1"/>
  <c r="O242" i="1"/>
  <c r="T242" i="1"/>
  <c r="U242" i="1"/>
  <c r="V248" i="1"/>
  <c r="O248" i="1"/>
  <c r="T248" i="1"/>
  <c r="U248" i="1"/>
  <c r="V267" i="1"/>
  <c r="O267" i="1"/>
  <c r="T267" i="1"/>
  <c r="U267" i="1"/>
  <c r="V272" i="1"/>
  <c r="O272" i="1"/>
  <c r="T272" i="1"/>
  <c r="U272" i="1"/>
  <c r="V275" i="1"/>
  <c r="O275" i="1"/>
  <c r="T275" i="1"/>
  <c r="U275" i="1"/>
  <c r="V285" i="1"/>
  <c r="O285" i="1"/>
  <c r="T285" i="1"/>
  <c r="U285" i="1"/>
  <c r="V290" i="1"/>
  <c r="O290" i="1"/>
  <c r="T290" i="1"/>
  <c r="U290" i="1"/>
  <c r="V332" i="1"/>
  <c r="O307" i="1"/>
  <c r="T307" i="1"/>
  <c r="U307" i="1"/>
  <c r="W307" i="1"/>
  <c r="X307" i="1"/>
  <c r="O312" i="1"/>
  <c r="T312" i="1"/>
  <c r="U312" i="1"/>
  <c r="W312" i="1"/>
  <c r="X312" i="1"/>
  <c r="O320" i="1"/>
  <c r="T320" i="1"/>
  <c r="U320" i="1"/>
  <c r="W320" i="1"/>
  <c r="X320" i="1"/>
  <c r="O330" i="1"/>
  <c r="T330" i="1"/>
  <c r="U330" i="1"/>
  <c r="W330" i="1"/>
  <c r="X330" i="1"/>
  <c r="M17" i="15"/>
  <c r="W290" i="1"/>
  <c r="X290" i="1"/>
  <c r="W285" i="1"/>
  <c r="X285" i="1"/>
  <c r="W275" i="1"/>
  <c r="X275" i="1"/>
  <c r="W272" i="1"/>
  <c r="X272" i="1"/>
  <c r="W267" i="1"/>
  <c r="X267" i="1"/>
  <c r="W248" i="1"/>
  <c r="X248" i="1"/>
  <c r="W242" i="1"/>
  <c r="X242" i="1"/>
  <c r="W191" i="1"/>
  <c r="X191" i="1"/>
  <c r="O332" i="1"/>
  <c r="U332" i="1"/>
  <c r="W188" i="1"/>
  <c r="T332" i="1"/>
  <c r="I13" i="3"/>
  <c r="W332" i="1"/>
  <c r="X188" i="1"/>
  <c r="X332" i="1"/>
  <c r="O13" i="3"/>
  <c r="L13" i="3"/>
  <c r="P13" i="3"/>
  <c r="L17" i="15"/>
  <c r="O14" i="7"/>
  <c r="O53" i="13"/>
  <c r="X44" i="7"/>
  <c r="X46" i="7"/>
  <c r="X13" i="14"/>
  <c r="X14" i="14"/>
  <c r="X15" i="14"/>
  <c r="X16" i="14"/>
  <c r="X17" i="14"/>
  <c r="J18" i="14"/>
  <c r="X18" i="14"/>
  <c r="X19" i="14"/>
  <c r="J20" i="14"/>
  <c r="X20" i="14"/>
  <c r="X21" i="14"/>
  <c r="X22" i="14"/>
  <c r="X23" i="14"/>
  <c r="X24" i="14"/>
  <c r="X25" i="14"/>
  <c r="X26" i="14"/>
  <c r="X27" i="14"/>
  <c r="X28" i="14"/>
  <c r="X29" i="14"/>
  <c r="X30" i="14"/>
  <c r="X31" i="14"/>
  <c r="X32" i="14"/>
  <c r="X33" i="14"/>
  <c r="X34" i="14"/>
  <c r="X35" i="14"/>
  <c r="X36" i="14"/>
  <c r="X37" i="14"/>
  <c r="J38" i="14"/>
  <c r="X38" i="14"/>
  <c r="J39" i="14"/>
  <c r="X39" i="14"/>
  <c r="X40" i="14"/>
  <c r="X41" i="14"/>
  <c r="X42" i="14"/>
  <c r="X43" i="14"/>
  <c r="X44" i="14"/>
  <c r="X45" i="14"/>
  <c r="X46" i="14"/>
  <c r="X47" i="14"/>
  <c r="X48" i="14"/>
  <c r="X49" i="14"/>
  <c r="X50" i="14"/>
  <c r="X51" i="14"/>
  <c r="X52" i="14"/>
  <c r="X53" i="14"/>
  <c r="X54" i="14"/>
  <c r="X55" i="14"/>
  <c r="X56" i="14"/>
  <c r="J57" i="14"/>
  <c r="X57" i="14"/>
  <c r="X58" i="14"/>
  <c r="J59" i="14"/>
  <c r="X59" i="14"/>
  <c r="X60" i="14"/>
  <c r="X61" i="14"/>
  <c r="X62" i="14"/>
  <c r="X63" i="14"/>
  <c r="X64" i="14"/>
  <c r="X65" i="14"/>
  <c r="J66" i="14"/>
  <c r="X66" i="14"/>
  <c r="X67" i="14"/>
  <c r="X68" i="14"/>
  <c r="X69" i="14"/>
  <c r="X70" i="14"/>
  <c r="X71" i="14"/>
  <c r="J72" i="14"/>
  <c r="X72" i="14"/>
  <c r="X73" i="14"/>
  <c r="X74" i="14"/>
  <c r="X75" i="14"/>
  <c r="X76" i="14"/>
  <c r="X77" i="14"/>
  <c r="X78" i="14"/>
  <c r="X79" i="14"/>
  <c r="X80" i="14"/>
  <c r="X81" i="14"/>
  <c r="X82" i="14"/>
  <c r="X83" i="14"/>
  <c r="X84" i="14"/>
  <c r="X85" i="14"/>
  <c r="X12" i="14"/>
  <c r="O93" i="14"/>
  <c r="M91" i="14"/>
  <c r="O62" i="14"/>
  <c r="M75" i="14"/>
  <c r="W75" i="14"/>
  <c r="M49" i="14"/>
  <c r="W49" i="14"/>
  <c r="M62" i="14"/>
  <c r="W62" i="14"/>
  <c r="O70" i="14"/>
  <c r="M70" i="14"/>
  <c r="M45" i="14"/>
  <c r="W45" i="14"/>
  <c r="M19" i="14"/>
  <c r="W19" i="14"/>
  <c r="Y62" i="14"/>
  <c r="Z62" i="14"/>
  <c r="Y49" i="14"/>
  <c r="Z49" i="14"/>
  <c r="Y75" i="14"/>
  <c r="Z75" i="14"/>
  <c r="Y45" i="14"/>
  <c r="Z45" i="14"/>
  <c r="W70" i="14"/>
  <c r="Y70" i="14"/>
  <c r="Z70" i="14"/>
  <c r="Y19" i="14"/>
  <c r="Z19" i="14"/>
  <c r="Z17" i="14"/>
  <c r="Z24" i="14"/>
  <c r="Z30" i="14"/>
  <c r="Z37" i="14"/>
  <c r="Z44" i="14"/>
  <c r="Z50" i="14"/>
  <c r="Z56" i="14"/>
  <c r="Z81" i="14"/>
  <c r="M60" i="14"/>
  <c r="O43" i="14"/>
  <c r="M43" i="14"/>
  <c r="V86" i="14"/>
  <c r="U86" i="14"/>
  <c r="R86" i="14"/>
  <c r="K86" i="14"/>
  <c r="E86" i="14"/>
  <c r="M85" i="14"/>
  <c r="W85" i="14"/>
  <c r="M84" i="14"/>
  <c r="W84" i="14"/>
  <c r="O83" i="14"/>
  <c r="M83" i="14"/>
  <c r="M82" i="14"/>
  <c r="W82" i="14"/>
  <c r="M80" i="14"/>
  <c r="W80" i="14"/>
  <c r="M79" i="14"/>
  <c r="W79" i="14"/>
  <c r="M78" i="14"/>
  <c r="W78" i="14"/>
  <c r="M77" i="14"/>
  <c r="W77" i="14"/>
  <c r="O74" i="14"/>
  <c r="M74" i="14"/>
  <c r="M73" i="14"/>
  <c r="O71" i="14"/>
  <c r="M71" i="14"/>
  <c r="M68" i="14"/>
  <c r="W68" i="14"/>
  <c r="O67" i="14"/>
  <c r="M67" i="14"/>
  <c r="M65" i="14"/>
  <c r="W65" i="14"/>
  <c r="M64" i="14"/>
  <c r="W64" i="14"/>
  <c r="M61" i="14"/>
  <c r="M58" i="14"/>
  <c r="W58" i="14"/>
  <c r="M55" i="14"/>
  <c r="W55" i="14"/>
  <c r="M54" i="14"/>
  <c r="W54" i="14"/>
  <c r="M53" i="14"/>
  <c r="W53" i="14"/>
  <c r="M52" i="14"/>
  <c r="W52" i="14"/>
  <c r="M51" i="14"/>
  <c r="W51" i="14"/>
  <c r="M48" i="14"/>
  <c r="W48" i="14"/>
  <c r="M47" i="14"/>
  <c r="W47" i="14"/>
  <c r="M46" i="14"/>
  <c r="W46" i="14"/>
  <c r="M42" i="14"/>
  <c r="O41" i="14"/>
  <c r="M41" i="14"/>
  <c r="M40" i="14"/>
  <c r="W40" i="14"/>
  <c r="O36" i="14"/>
  <c r="M36" i="14"/>
  <c r="M35" i="14"/>
  <c r="W35" i="14"/>
  <c r="O34" i="14"/>
  <c r="M34" i="14"/>
  <c r="M33" i="14"/>
  <c r="W33" i="14"/>
  <c r="M32" i="14"/>
  <c r="W32" i="14"/>
  <c r="M31" i="14"/>
  <c r="W31" i="14"/>
  <c r="O29" i="14"/>
  <c r="M29" i="14"/>
  <c r="M28" i="14"/>
  <c r="W28" i="14"/>
  <c r="O27" i="14"/>
  <c r="M27" i="14"/>
  <c r="O26" i="14"/>
  <c r="M26" i="14"/>
  <c r="O25" i="14"/>
  <c r="M25" i="14"/>
  <c r="O23" i="14"/>
  <c r="M23" i="14"/>
  <c r="M22" i="14"/>
  <c r="O21" i="14"/>
  <c r="M21" i="14"/>
  <c r="O18" i="14"/>
  <c r="M16" i="14"/>
  <c r="W16" i="14"/>
  <c r="M15" i="14"/>
  <c r="W15" i="14"/>
  <c r="M14" i="14"/>
  <c r="W14" i="14"/>
  <c r="M13" i="14"/>
  <c r="W13" i="14"/>
  <c r="M12" i="14"/>
  <c r="W12" i="14"/>
  <c r="Y58" i="14"/>
  <c r="Z58" i="14"/>
  <c r="Y68" i="14"/>
  <c r="Z68" i="14"/>
  <c r="Y77" i="14"/>
  <c r="Z77" i="14"/>
  <c r="Y78" i="14"/>
  <c r="Z78" i="14"/>
  <c r="Y54" i="14"/>
  <c r="Z54" i="14"/>
  <c r="Y55" i="14"/>
  <c r="Z55" i="14"/>
  <c r="W67" i="14"/>
  <c r="Y67" i="14"/>
  <c r="Z67" i="14"/>
  <c r="W71" i="14"/>
  <c r="Y71" i="14"/>
  <c r="Z71" i="14"/>
  <c r="M72" i="14"/>
  <c r="W72" i="14"/>
  <c r="Y72" i="14"/>
  <c r="Z72" i="14"/>
  <c r="W74" i="14"/>
  <c r="Y74" i="14"/>
  <c r="Z74" i="14"/>
  <c r="Y14" i="14"/>
  <c r="Z14" i="14"/>
  <c r="Y31" i="14"/>
  <c r="Z31" i="14"/>
  <c r="Y33" i="14"/>
  <c r="Z33" i="14"/>
  <c r="Y84" i="14"/>
  <c r="Z84" i="14"/>
  <c r="W60" i="14"/>
  <c r="Y60" i="14"/>
  <c r="Z60" i="14"/>
  <c r="M38" i="14"/>
  <c r="Y46" i="14"/>
  <c r="Z46" i="14"/>
  <c r="Y80" i="14"/>
  <c r="Z80" i="14"/>
  <c r="M66" i="14"/>
  <c r="W66" i="14"/>
  <c r="Y66" i="14"/>
  <c r="Z66" i="14"/>
  <c r="Y79" i="14"/>
  <c r="Z79" i="14"/>
  <c r="Y15" i="14"/>
  <c r="Z15" i="14"/>
  <c r="Y16" i="14"/>
  <c r="Z16" i="14"/>
  <c r="J86" i="14"/>
  <c r="M20" i="14"/>
  <c r="M57" i="14"/>
  <c r="W57" i="14"/>
  <c r="Y57" i="14"/>
  <c r="Z57" i="14"/>
  <c r="W61" i="14"/>
  <c r="Y61" i="14"/>
  <c r="Z61" i="14"/>
  <c r="Y64" i="14"/>
  <c r="Z64" i="14"/>
  <c r="Y82" i="14"/>
  <c r="Z82" i="14"/>
  <c r="W83" i="14"/>
  <c r="Y83" i="14"/>
  <c r="Z83" i="14"/>
  <c r="Y85" i="14"/>
  <c r="Z85" i="14"/>
  <c r="W43" i="14"/>
  <c r="Y43" i="14"/>
  <c r="Z43" i="14"/>
  <c r="W22" i="14"/>
  <c r="Y22" i="14"/>
  <c r="Z22" i="14"/>
  <c r="W25" i="14"/>
  <c r="Y25" i="14"/>
  <c r="Z25" i="14"/>
  <c r="W27" i="14"/>
  <c r="Y27" i="14"/>
  <c r="Z27" i="14"/>
  <c r="Y32" i="14"/>
  <c r="Z32" i="14"/>
  <c r="Y35" i="14"/>
  <c r="Z35" i="14"/>
  <c r="W36" i="14"/>
  <c r="Y36" i="14"/>
  <c r="Z36" i="14"/>
  <c r="W41" i="14"/>
  <c r="Y41" i="14"/>
  <c r="Z41" i="14"/>
  <c r="Y47" i="14"/>
  <c r="Z47" i="14"/>
  <c r="Y51" i="14"/>
  <c r="Z51" i="14"/>
  <c r="Y52" i="14"/>
  <c r="Z52" i="14"/>
  <c r="Y65" i="14"/>
  <c r="Z65" i="14"/>
  <c r="W73" i="14"/>
  <c r="Y73" i="14"/>
  <c r="Z73" i="14"/>
  <c r="W42" i="14"/>
  <c r="Y42" i="14"/>
  <c r="Z42" i="14"/>
  <c r="W34" i="14"/>
  <c r="Y34" i="14"/>
  <c r="Z34" i="14"/>
  <c r="Y28" i="14"/>
  <c r="Z28" i="14"/>
  <c r="W29" i="14"/>
  <c r="Y29" i="14"/>
  <c r="Z29" i="14"/>
  <c r="W26" i="14"/>
  <c r="Y26" i="14"/>
  <c r="Z26" i="14"/>
  <c r="W23" i="14"/>
  <c r="Y23" i="14"/>
  <c r="Z23" i="14"/>
  <c r="W21" i="14"/>
  <c r="Y21" i="14"/>
  <c r="Z21" i="14"/>
  <c r="Y13" i="14"/>
  <c r="Z13" i="14"/>
  <c r="Y12" i="14"/>
  <c r="Z12" i="14"/>
  <c r="M39" i="14"/>
  <c r="W39" i="14"/>
  <c r="M18" i="14"/>
  <c r="W18" i="14"/>
  <c r="O20" i="14"/>
  <c r="Y40" i="14"/>
  <c r="Z40" i="14"/>
  <c r="Y48" i="14"/>
  <c r="Z48" i="14"/>
  <c r="Y53" i="14"/>
  <c r="Z53" i="14"/>
  <c r="M59" i="14"/>
  <c r="W59" i="14"/>
  <c r="O38" i="14"/>
  <c r="W38" i="14"/>
  <c r="Y38" i="14"/>
  <c r="Z38" i="14"/>
  <c r="W20" i="14"/>
  <c r="Y20" i="14"/>
  <c r="Z20" i="14"/>
  <c r="Y18" i="14"/>
  <c r="Z18" i="14"/>
  <c r="X86" i="14"/>
  <c r="M86" i="14"/>
  <c r="Y59" i="14"/>
  <c r="Z59" i="14"/>
  <c r="Y39" i="14"/>
  <c r="Z39" i="14"/>
  <c r="O86" i="14"/>
  <c r="W86" i="14"/>
  <c r="Z86" i="14"/>
  <c r="Y86" i="14"/>
  <c r="K10" i="8"/>
  <c r="Q10" i="8"/>
  <c r="O12" i="5"/>
  <c r="O13" i="5"/>
  <c r="G14" i="5"/>
  <c r="O14" i="5"/>
  <c r="G11" i="5"/>
  <c r="O11" i="5"/>
  <c r="O12" i="6"/>
  <c r="O13" i="6"/>
  <c r="O11" i="6"/>
  <c r="N45" i="6"/>
  <c r="N43" i="6"/>
  <c r="Q142" i="1"/>
  <c r="V142" i="1"/>
  <c r="O163" i="13"/>
  <c r="C164" i="13"/>
  <c r="V12" i="13"/>
  <c r="V13" i="13"/>
  <c r="V15" i="13"/>
  <c r="V16" i="13"/>
  <c r="V17" i="13"/>
  <c r="V18" i="13"/>
  <c r="V19" i="13"/>
  <c r="V20" i="13"/>
  <c r="V21" i="13"/>
  <c r="V22" i="13"/>
  <c r="V23" i="13"/>
  <c r="V24" i="13"/>
  <c r="V26" i="13"/>
  <c r="V27" i="13"/>
  <c r="V28" i="13"/>
  <c r="V30" i="13"/>
  <c r="V31" i="13"/>
  <c r="V33" i="13"/>
  <c r="V34" i="13"/>
  <c r="V35" i="13"/>
  <c r="V36" i="13"/>
  <c r="V37" i="13"/>
  <c r="V38" i="13"/>
  <c r="V39" i="13"/>
  <c r="V40" i="13"/>
  <c r="V42" i="13"/>
  <c r="V43" i="13"/>
  <c r="V44" i="13"/>
  <c r="V45" i="13"/>
  <c r="V46" i="13"/>
  <c r="V47" i="13"/>
  <c r="V48" i="13"/>
  <c r="V49" i="13"/>
  <c r="V50" i="13"/>
  <c r="V51" i="13"/>
  <c r="V52" i="13"/>
  <c r="V53" i="13"/>
  <c r="V54" i="13"/>
  <c r="V55" i="13"/>
  <c r="V56" i="13"/>
  <c r="V57" i="13"/>
  <c r="V58" i="13"/>
  <c r="V59" i="13"/>
  <c r="V61" i="13"/>
  <c r="V62" i="13"/>
  <c r="V63" i="13"/>
  <c r="V64" i="13"/>
  <c r="V66" i="13"/>
  <c r="V67" i="13"/>
  <c r="V68" i="13"/>
  <c r="V69" i="13"/>
  <c r="V70" i="13"/>
  <c r="V72" i="13"/>
  <c r="V73" i="13"/>
  <c r="V74" i="13"/>
  <c r="V75" i="13"/>
  <c r="V76" i="13"/>
  <c r="V77" i="13"/>
  <c r="V78" i="13"/>
  <c r="V79" i="13"/>
  <c r="V80" i="13"/>
  <c r="V81" i="13"/>
  <c r="V82" i="13"/>
  <c r="V83" i="13"/>
  <c r="V84" i="13"/>
  <c r="V85" i="13"/>
  <c r="V86" i="13"/>
  <c r="V87" i="13"/>
  <c r="V88" i="13"/>
  <c r="V89" i="13"/>
  <c r="V92" i="13"/>
  <c r="V93" i="13"/>
  <c r="V97" i="13"/>
  <c r="V100" i="13"/>
  <c r="V101" i="13"/>
  <c r="V102" i="13"/>
  <c r="V103" i="13"/>
  <c r="V105" i="13"/>
  <c r="V106" i="13"/>
  <c r="V107" i="13"/>
  <c r="V109" i="13"/>
  <c r="V110" i="13"/>
  <c r="V111" i="13"/>
  <c r="V114" i="13"/>
  <c r="V115" i="13"/>
  <c r="V116" i="13"/>
  <c r="V117" i="13"/>
  <c r="V118" i="13"/>
  <c r="V119" i="13"/>
  <c r="V120" i="13"/>
  <c r="V121" i="13"/>
  <c r="V122" i="13"/>
  <c r="V123" i="13"/>
  <c r="V124" i="13"/>
  <c r="V125" i="13"/>
  <c r="V126" i="13"/>
  <c r="V127" i="13"/>
  <c r="V128" i="13"/>
  <c r="V129" i="13"/>
  <c r="V131" i="13"/>
  <c r="V132" i="13"/>
  <c r="V133" i="13"/>
  <c r="V134" i="13"/>
  <c r="V135" i="13"/>
  <c r="V136" i="13"/>
  <c r="V137" i="13"/>
  <c r="V138" i="13"/>
  <c r="V139" i="13"/>
  <c r="V140" i="13"/>
  <c r="V141" i="13"/>
  <c r="V142" i="13"/>
  <c r="V144" i="13"/>
  <c r="V145" i="13"/>
  <c r="V147" i="13"/>
  <c r="V148" i="13"/>
  <c r="V149" i="13"/>
  <c r="V150" i="13"/>
  <c r="V151" i="13"/>
  <c r="V152" i="13"/>
  <c r="V154" i="13"/>
  <c r="V11" i="13"/>
  <c r="E155" i="13"/>
  <c r="S155" i="13"/>
  <c r="R155" i="13"/>
  <c r="M155" i="13"/>
  <c r="K155" i="13"/>
  <c r="J155" i="13"/>
  <c r="I155" i="13"/>
  <c r="O154" i="13"/>
  <c r="T154" i="13"/>
  <c r="U154" i="13"/>
  <c r="W154" i="13"/>
  <c r="X154" i="13"/>
  <c r="Q153" i="13"/>
  <c r="V153" i="13"/>
  <c r="O153" i="13"/>
  <c r="T153" i="13"/>
  <c r="U153" i="13"/>
  <c r="W153" i="13"/>
  <c r="X153" i="13"/>
  <c r="O152" i="13"/>
  <c r="T152" i="13"/>
  <c r="U152" i="13"/>
  <c r="W152" i="13"/>
  <c r="X152" i="13"/>
  <c r="O151" i="13"/>
  <c r="T151" i="13"/>
  <c r="U151" i="13"/>
  <c r="W151" i="13"/>
  <c r="X151" i="13"/>
  <c r="O150" i="13"/>
  <c r="T150" i="13"/>
  <c r="U150" i="13"/>
  <c r="W150" i="13"/>
  <c r="X150" i="13"/>
  <c r="O149" i="13"/>
  <c r="T149" i="13"/>
  <c r="U149" i="13"/>
  <c r="W149" i="13"/>
  <c r="X149" i="13"/>
  <c r="O148" i="13"/>
  <c r="T148" i="13"/>
  <c r="U148" i="13"/>
  <c r="W148" i="13"/>
  <c r="X148" i="13"/>
  <c r="O147" i="13"/>
  <c r="T147" i="13"/>
  <c r="U147" i="13"/>
  <c r="W147" i="13"/>
  <c r="X147" i="13"/>
  <c r="Q146" i="13"/>
  <c r="V146" i="13"/>
  <c r="O145" i="13"/>
  <c r="T145" i="13"/>
  <c r="U145" i="13"/>
  <c r="O144" i="13"/>
  <c r="T144" i="13"/>
  <c r="U144" i="13"/>
  <c r="Q143" i="13"/>
  <c r="V143" i="13"/>
  <c r="T142" i="13"/>
  <c r="U142" i="13"/>
  <c r="W142" i="13"/>
  <c r="X142" i="13"/>
  <c r="O141" i="13"/>
  <c r="T141" i="13"/>
  <c r="U141" i="13"/>
  <c r="O140" i="13"/>
  <c r="T140" i="13"/>
  <c r="U140" i="13"/>
  <c r="W140" i="13"/>
  <c r="X140" i="13"/>
  <c r="O139" i="13"/>
  <c r="T139" i="13"/>
  <c r="U139" i="13"/>
  <c r="W139" i="13"/>
  <c r="X139" i="13"/>
  <c r="O138" i="13"/>
  <c r="T138" i="13"/>
  <c r="U138" i="13"/>
  <c r="O137" i="13"/>
  <c r="T137" i="13"/>
  <c r="U137" i="13"/>
  <c r="O136" i="13"/>
  <c r="T136" i="13"/>
  <c r="U136" i="13"/>
  <c r="O135" i="13"/>
  <c r="T135" i="13"/>
  <c r="U135" i="13"/>
  <c r="W135" i="13"/>
  <c r="X135" i="13"/>
  <c r="O134" i="13"/>
  <c r="T134" i="13"/>
  <c r="U134" i="13"/>
  <c r="O133" i="13"/>
  <c r="T133" i="13"/>
  <c r="U133" i="13"/>
  <c r="W133" i="13"/>
  <c r="X133" i="13"/>
  <c r="O132" i="13"/>
  <c r="T132" i="13"/>
  <c r="U132" i="13"/>
  <c r="W132" i="13"/>
  <c r="X132" i="13"/>
  <c r="T131" i="13"/>
  <c r="U131" i="13"/>
  <c r="W131" i="13"/>
  <c r="X131" i="13"/>
  <c r="Q130" i="13"/>
  <c r="V130" i="13"/>
  <c r="O129" i="13"/>
  <c r="T129" i="13"/>
  <c r="U129" i="13"/>
  <c r="O128" i="13"/>
  <c r="T128" i="13"/>
  <c r="U128" i="13"/>
  <c r="O127" i="13"/>
  <c r="T127" i="13"/>
  <c r="U127" i="13"/>
  <c r="O126" i="13"/>
  <c r="T126" i="13"/>
  <c r="U126" i="13"/>
  <c r="T125" i="13"/>
  <c r="U125" i="13"/>
  <c r="O124" i="13"/>
  <c r="T124" i="13"/>
  <c r="U124" i="13"/>
  <c r="O123" i="13"/>
  <c r="T123" i="13"/>
  <c r="U123" i="13"/>
  <c r="W123" i="13"/>
  <c r="X123" i="13"/>
  <c r="O122" i="13"/>
  <c r="T122" i="13"/>
  <c r="U122" i="13"/>
  <c r="W122" i="13"/>
  <c r="X122" i="13"/>
  <c r="O121" i="13"/>
  <c r="T121" i="13"/>
  <c r="U121" i="13"/>
  <c r="W121" i="13"/>
  <c r="X121" i="13"/>
  <c r="O120" i="13"/>
  <c r="T120" i="13"/>
  <c r="U120" i="13"/>
  <c r="O119" i="13"/>
  <c r="T119" i="13"/>
  <c r="U119" i="13"/>
  <c r="O118" i="13"/>
  <c r="T118" i="13"/>
  <c r="U118" i="13"/>
  <c r="O117" i="13"/>
  <c r="T117" i="13"/>
  <c r="U117" i="13"/>
  <c r="W117" i="13"/>
  <c r="X117" i="13"/>
  <c r="O116" i="13"/>
  <c r="T116" i="13"/>
  <c r="U116" i="13"/>
  <c r="O115" i="13"/>
  <c r="T115" i="13"/>
  <c r="U115" i="13"/>
  <c r="W115" i="13"/>
  <c r="X115" i="13"/>
  <c r="T114" i="13"/>
  <c r="U114" i="13"/>
  <c r="Q113" i="13"/>
  <c r="V113" i="13"/>
  <c r="Q112" i="13"/>
  <c r="V112" i="13"/>
  <c r="O111" i="13"/>
  <c r="T111" i="13"/>
  <c r="U111" i="13"/>
  <c r="O110" i="13"/>
  <c r="T110" i="13"/>
  <c r="U110" i="13"/>
  <c r="O109" i="13"/>
  <c r="T109" i="13"/>
  <c r="U109" i="13"/>
  <c r="Q108" i="13"/>
  <c r="V108" i="13"/>
  <c r="O107" i="13"/>
  <c r="T107" i="13"/>
  <c r="U107" i="13"/>
  <c r="O106" i="13"/>
  <c r="T106" i="13"/>
  <c r="U106" i="13"/>
  <c r="O105" i="13"/>
  <c r="T105" i="13"/>
  <c r="U105" i="13"/>
  <c r="W105" i="13"/>
  <c r="X105" i="13"/>
  <c r="Q104" i="13"/>
  <c r="V104" i="13"/>
  <c r="T103" i="13"/>
  <c r="U103" i="13"/>
  <c r="W103" i="13"/>
  <c r="X103" i="13"/>
  <c r="O102" i="13"/>
  <c r="T102" i="13"/>
  <c r="U102" i="13"/>
  <c r="O101" i="13"/>
  <c r="T101" i="13"/>
  <c r="U101" i="13"/>
  <c r="O100" i="13"/>
  <c r="T100" i="13"/>
  <c r="U100" i="13"/>
  <c r="Q99" i="13"/>
  <c r="V99" i="13"/>
  <c r="Q98" i="13"/>
  <c r="V98" i="13"/>
  <c r="O97" i="13"/>
  <c r="T97" i="13"/>
  <c r="U97" i="13"/>
  <c r="Q96" i="13"/>
  <c r="V96" i="13"/>
  <c r="Q95" i="13"/>
  <c r="V95" i="13"/>
  <c r="Q94" i="13"/>
  <c r="V94" i="13"/>
  <c r="O94" i="13"/>
  <c r="T94" i="13"/>
  <c r="U94" i="13"/>
  <c r="W94" i="13"/>
  <c r="X94" i="13"/>
  <c r="O93" i="13"/>
  <c r="T93" i="13"/>
  <c r="U93" i="13"/>
  <c r="W93" i="13"/>
  <c r="X93" i="13"/>
  <c r="T92" i="13"/>
  <c r="U92" i="13"/>
  <c r="Q91" i="13"/>
  <c r="V91" i="13"/>
  <c r="Q90" i="13"/>
  <c r="V90" i="13"/>
  <c r="O89" i="13"/>
  <c r="T89" i="13"/>
  <c r="U89" i="13"/>
  <c r="O88" i="13"/>
  <c r="T88" i="13"/>
  <c r="U88" i="13"/>
  <c r="O87" i="13"/>
  <c r="T87" i="13"/>
  <c r="U87" i="13"/>
  <c r="O86" i="13"/>
  <c r="T86" i="13"/>
  <c r="U86" i="13"/>
  <c r="W86" i="13"/>
  <c r="X86" i="13"/>
  <c r="O85" i="13"/>
  <c r="T85" i="13"/>
  <c r="U85" i="13"/>
  <c r="O84" i="13"/>
  <c r="T84" i="13"/>
  <c r="U84" i="13"/>
  <c r="O83" i="13"/>
  <c r="T83" i="13"/>
  <c r="U83" i="13"/>
  <c r="W83" i="13"/>
  <c r="X83" i="13"/>
  <c r="O82" i="13"/>
  <c r="T82" i="13"/>
  <c r="U82" i="13"/>
  <c r="O81" i="13"/>
  <c r="T81" i="13"/>
  <c r="U81" i="13"/>
  <c r="O80" i="13"/>
  <c r="T80" i="13"/>
  <c r="U80" i="13"/>
  <c r="T79" i="13"/>
  <c r="U79" i="13"/>
  <c r="W79" i="13"/>
  <c r="X79" i="13"/>
  <c r="O78" i="13"/>
  <c r="T78" i="13"/>
  <c r="U78" i="13"/>
  <c r="W78" i="13"/>
  <c r="X78" i="13"/>
  <c r="O77" i="13"/>
  <c r="T77" i="13"/>
  <c r="U77" i="13"/>
  <c r="W77" i="13"/>
  <c r="X77" i="13"/>
  <c r="O76" i="13"/>
  <c r="T76" i="13"/>
  <c r="U76" i="13"/>
  <c r="O75" i="13"/>
  <c r="T75" i="13"/>
  <c r="U75" i="13"/>
  <c r="O74" i="13"/>
  <c r="T74" i="13"/>
  <c r="U74" i="13"/>
  <c r="O73" i="13"/>
  <c r="T73" i="13"/>
  <c r="U73" i="13"/>
  <c r="W73" i="13"/>
  <c r="X73" i="13"/>
  <c r="O72" i="13"/>
  <c r="T72" i="13"/>
  <c r="U72" i="13"/>
  <c r="Q71" i="13"/>
  <c r="V71" i="13"/>
  <c r="O70" i="13"/>
  <c r="T70" i="13"/>
  <c r="U70" i="13"/>
  <c r="T69" i="13"/>
  <c r="U69" i="13"/>
  <c r="O68" i="13"/>
  <c r="T68" i="13"/>
  <c r="U68" i="13"/>
  <c r="W68" i="13"/>
  <c r="X68" i="13"/>
  <c r="O67" i="13"/>
  <c r="T67" i="13"/>
  <c r="U67" i="13"/>
  <c r="O66" i="13"/>
  <c r="T66" i="13"/>
  <c r="U66" i="13"/>
  <c r="Q65" i="13"/>
  <c r="V65" i="13"/>
  <c r="O64" i="13"/>
  <c r="T64" i="13"/>
  <c r="U64" i="13"/>
  <c r="O63" i="13"/>
  <c r="T63" i="13"/>
  <c r="U63" i="13"/>
  <c r="O62" i="13"/>
  <c r="T62" i="13"/>
  <c r="U62" i="13"/>
  <c r="O61" i="13"/>
  <c r="T61" i="13"/>
  <c r="U61" i="13"/>
  <c r="Q60" i="13"/>
  <c r="V60" i="13"/>
  <c r="O59" i="13"/>
  <c r="T59" i="13"/>
  <c r="U59" i="13"/>
  <c r="O58" i="13"/>
  <c r="T58" i="13"/>
  <c r="U58" i="13"/>
  <c r="O57" i="13"/>
  <c r="T57" i="13"/>
  <c r="U57" i="13"/>
  <c r="W57" i="13"/>
  <c r="X57" i="13"/>
  <c r="O56" i="13"/>
  <c r="T56" i="13"/>
  <c r="U56" i="13"/>
  <c r="W56" i="13"/>
  <c r="X56" i="13"/>
  <c r="O55" i="13"/>
  <c r="T55" i="13"/>
  <c r="U55" i="13"/>
  <c r="T54" i="13"/>
  <c r="U54" i="13"/>
  <c r="T53" i="13"/>
  <c r="U53" i="13"/>
  <c r="O52" i="13"/>
  <c r="T52" i="13"/>
  <c r="U52" i="13"/>
  <c r="O51" i="13"/>
  <c r="T51" i="13"/>
  <c r="U51" i="13"/>
  <c r="O50" i="13"/>
  <c r="T50" i="13"/>
  <c r="U50" i="13"/>
  <c r="O49" i="13"/>
  <c r="T49" i="13"/>
  <c r="U49" i="13"/>
  <c r="O48" i="13"/>
  <c r="T48" i="13"/>
  <c r="U48" i="13"/>
  <c r="O47" i="13"/>
  <c r="T47" i="13"/>
  <c r="U47" i="13"/>
  <c r="O46" i="13"/>
  <c r="T46" i="13"/>
  <c r="U46" i="13"/>
  <c r="O45" i="13"/>
  <c r="T45" i="13"/>
  <c r="U45" i="13"/>
  <c r="O44" i="13"/>
  <c r="T44" i="13"/>
  <c r="U44" i="13"/>
  <c r="O43" i="13"/>
  <c r="T43" i="13"/>
  <c r="U43" i="13"/>
  <c r="O42" i="13"/>
  <c r="T42" i="13"/>
  <c r="U42" i="13"/>
  <c r="Q41" i="13"/>
  <c r="V41" i="13"/>
  <c r="O40" i="13"/>
  <c r="T40" i="13"/>
  <c r="U40" i="13"/>
  <c r="O39" i="13"/>
  <c r="T39" i="13"/>
  <c r="U39" i="13"/>
  <c r="T38" i="13"/>
  <c r="U38" i="13"/>
  <c r="O37" i="13"/>
  <c r="T37" i="13"/>
  <c r="U37" i="13"/>
  <c r="O36" i="13"/>
  <c r="T36" i="13"/>
  <c r="U36" i="13"/>
  <c r="O35" i="13"/>
  <c r="T35" i="13"/>
  <c r="U35" i="13"/>
  <c r="O34" i="13"/>
  <c r="T34" i="13"/>
  <c r="U34" i="13"/>
  <c r="O33" i="13"/>
  <c r="T33" i="13"/>
  <c r="U33" i="13"/>
  <c r="Q32" i="13"/>
  <c r="V32" i="13"/>
  <c r="O31" i="13"/>
  <c r="T31" i="13"/>
  <c r="U31" i="13"/>
  <c r="T30" i="13"/>
  <c r="U30" i="13"/>
  <c r="Q29" i="13"/>
  <c r="V29" i="13"/>
  <c r="O28" i="13"/>
  <c r="T28" i="13"/>
  <c r="U28" i="13"/>
  <c r="O27" i="13"/>
  <c r="T27" i="13"/>
  <c r="U27" i="13"/>
  <c r="O26" i="13"/>
  <c r="T26" i="13"/>
  <c r="U26" i="13"/>
  <c r="Q25" i="13"/>
  <c r="V25" i="13"/>
  <c r="T24" i="13"/>
  <c r="U24" i="13"/>
  <c r="W24" i="13"/>
  <c r="X24" i="13"/>
  <c r="T23" i="13"/>
  <c r="U23" i="13"/>
  <c r="T22" i="13"/>
  <c r="U22" i="13"/>
  <c r="T21" i="13"/>
  <c r="U21" i="13"/>
  <c r="T20" i="13"/>
  <c r="U20" i="13"/>
  <c r="W20" i="13"/>
  <c r="X20" i="13"/>
  <c r="T19" i="13"/>
  <c r="U19" i="13"/>
  <c r="T18" i="13"/>
  <c r="U18" i="13"/>
  <c r="W18" i="13"/>
  <c r="X18" i="13"/>
  <c r="T17" i="13"/>
  <c r="U17" i="13"/>
  <c r="W17" i="13"/>
  <c r="X17" i="13"/>
  <c r="T16" i="13"/>
  <c r="U16" i="13"/>
  <c r="W16" i="13"/>
  <c r="X16" i="13"/>
  <c r="O15" i="13"/>
  <c r="T15" i="13"/>
  <c r="U15" i="13"/>
  <c r="Q14" i="13"/>
  <c r="V14" i="13"/>
  <c r="O13" i="13"/>
  <c r="T13" i="13"/>
  <c r="U13" i="13"/>
  <c r="W13" i="13"/>
  <c r="X13" i="13"/>
  <c r="O12" i="13"/>
  <c r="T12" i="13"/>
  <c r="U12" i="13"/>
  <c r="W12" i="13"/>
  <c r="X12" i="13"/>
  <c r="O11" i="13"/>
  <c r="T11" i="13"/>
  <c r="O12" i="12"/>
  <c r="T12" i="12"/>
  <c r="U12" i="12"/>
  <c r="V12" i="12"/>
  <c r="W12" i="12"/>
  <c r="X12" i="12"/>
  <c r="O13" i="12"/>
  <c r="T13" i="12"/>
  <c r="U13" i="12"/>
  <c r="V13" i="12"/>
  <c r="W13" i="12"/>
  <c r="X13" i="12"/>
  <c r="Q14" i="12"/>
  <c r="O14" i="12"/>
  <c r="T14" i="12"/>
  <c r="U14" i="12"/>
  <c r="V14" i="12"/>
  <c r="W14" i="12"/>
  <c r="X14" i="12"/>
  <c r="O15" i="12"/>
  <c r="T15" i="12"/>
  <c r="U15" i="12"/>
  <c r="V15" i="12"/>
  <c r="W15" i="12"/>
  <c r="X15" i="12"/>
  <c r="T16" i="12"/>
  <c r="U16" i="12"/>
  <c r="V16" i="12"/>
  <c r="W16" i="12"/>
  <c r="X16" i="12"/>
  <c r="T18" i="12"/>
  <c r="U18" i="12"/>
  <c r="V18" i="12"/>
  <c r="W18" i="12"/>
  <c r="X18" i="12"/>
  <c r="T19" i="12"/>
  <c r="U19" i="12"/>
  <c r="V19" i="12"/>
  <c r="W19" i="12"/>
  <c r="X19" i="12"/>
  <c r="T20" i="12"/>
  <c r="U20" i="12"/>
  <c r="V20" i="12"/>
  <c r="W20" i="12"/>
  <c r="X20" i="12"/>
  <c r="T21" i="12"/>
  <c r="U21" i="12"/>
  <c r="V21" i="12"/>
  <c r="W21" i="12"/>
  <c r="X21" i="12"/>
  <c r="T22" i="12"/>
  <c r="U22" i="12"/>
  <c r="V22" i="12"/>
  <c r="W22" i="12"/>
  <c r="X22" i="12"/>
  <c r="T23" i="12"/>
  <c r="U23" i="12"/>
  <c r="V23" i="12"/>
  <c r="W23" i="12"/>
  <c r="X23" i="12"/>
  <c r="T24" i="12"/>
  <c r="U24" i="12"/>
  <c r="V24" i="12"/>
  <c r="W24" i="12"/>
  <c r="X24" i="12"/>
  <c r="Q25" i="12"/>
  <c r="O25" i="12"/>
  <c r="T25" i="12"/>
  <c r="U25" i="12"/>
  <c r="V25" i="12"/>
  <c r="W25" i="12"/>
  <c r="X25" i="12"/>
  <c r="O26" i="12"/>
  <c r="T26" i="12"/>
  <c r="U26" i="12"/>
  <c r="V26" i="12"/>
  <c r="W26" i="12"/>
  <c r="X26" i="12"/>
  <c r="O27" i="12"/>
  <c r="T27" i="12"/>
  <c r="U27" i="12"/>
  <c r="V27" i="12"/>
  <c r="W27" i="12"/>
  <c r="X27" i="12"/>
  <c r="Q28" i="12"/>
  <c r="T28" i="12"/>
  <c r="U28" i="12"/>
  <c r="V28" i="12"/>
  <c r="W28" i="12"/>
  <c r="X28" i="12"/>
  <c r="O29" i="12"/>
  <c r="T29" i="12"/>
  <c r="U29" i="12"/>
  <c r="V29" i="12"/>
  <c r="W29" i="12"/>
  <c r="X29" i="12"/>
  <c r="Q30" i="12"/>
  <c r="O30" i="12"/>
  <c r="T30" i="12"/>
  <c r="U30" i="12"/>
  <c r="V30" i="12"/>
  <c r="W30" i="12"/>
  <c r="X30" i="12"/>
  <c r="T31" i="12"/>
  <c r="U31" i="12"/>
  <c r="V31" i="12"/>
  <c r="W31" i="12"/>
  <c r="X31" i="12"/>
  <c r="O32" i="12"/>
  <c r="T32" i="12"/>
  <c r="U32" i="12"/>
  <c r="V32" i="12"/>
  <c r="W32" i="12"/>
  <c r="X32" i="12"/>
  <c r="Q33" i="12"/>
  <c r="O33" i="12"/>
  <c r="T33" i="12"/>
  <c r="U33" i="12"/>
  <c r="V33" i="12"/>
  <c r="W33" i="12"/>
  <c r="X33" i="12"/>
  <c r="O34" i="12"/>
  <c r="T34" i="12"/>
  <c r="U34" i="12"/>
  <c r="V34" i="12"/>
  <c r="W34" i="12"/>
  <c r="X34" i="12"/>
  <c r="O35" i="12"/>
  <c r="T35" i="12"/>
  <c r="U35" i="12"/>
  <c r="V35" i="12"/>
  <c r="W35" i="12"/>
  <c r="X35" i="12"/>
  <c r="O36" i="12"/>
  <c r="T36" i="12"/>
  <c r="U36" i="12"/>
  <c r="V36" i="12"/>
  <c r="W36" i="12"/>
  <c r="X36" i="12"/>
  <c r="O37" i="12"/>
  <c r="T37" i="12"/>
  <c r="U37" i="12"/>
  <c r="V37" i="12"/>
  <c r="W37" i="12"/>
  <c r="X37" i="12"/>
  <c r="O38" i="12"/>
  <c r="T38" i="12"/>
  <c r="U38" i="12"/>
  <c r="V38" i="12"/>
  <c r="W38" i="12"/>
  <c r="X38" i="12"/>
  <c r="T39" i="12"/>
  <c r="U39" i="12"/>
  <c r="V39" i="12"/>
  <c r="W39" i="12"/>
  <c r="X39" i="12"/>
  <c r="O40" i="12"/>
  <c r="T40" i="12"/>
  <c r="U40" i="12"/>
  <c r="V40" i="12"/>
  <c r="W40" i="12"/>
  <c r="X40" i="12"/>
  <c r="O41" i="12"/>
  <c r="T41" i="12"/>
  <c r="U41" i="12"/>
  <c r="V41" i="12"/>
  <c r="W41" i="12"/>
  <c r="X41" i="12"/>
  <c r="Q42" i="12"/>
  <c r="O42" i="12"/>
  <c r="T42" i="12"/>
  <c r="U42" i="12"/>
  <c r="V42" i="12"/>
  <c r="W42" i="12"/>
  <c r="X42" i="12"/>
  <c r="O43" i="12"/>
  <c r="T43" i="12"/>
  <c r="U43" i="12"/>
  <c r="V43" i="12"/>
  <c r="W43" i="12"/>
  <c r="X43" i="12"/>
  <c r="O44" i="12"/>
  <c r="T44" i="12"/>
  <c r="U44" i="12"/>
  <c r="V44" i="12"/>
  <c r="W44" i="12"/>
  <c r="X44" i="12"/>
  <c r="O45" i="12"/>
  <c r="T45" i="12"/>
  <c r="U45" i="12"/>
  <c r="V45" i="12"/>
  <c r="W45" i="12"/>
  <c r="X45" i="12"/>
  <c r="O46" i="12"/>
  <c r="T46" i="12"/>
  <c r="U46" i="12"/>
  <c r="V46" i="12"/>
  <c r="W46" i="12"/>
  <c r="X46" i="12"/>
  <c r="O47" i="12"/>
  <c r="T47" i="12"/>
  <c r="U47" i="12"/>
  <c r="V47" i="12"/>
  <c r="W47" i="12"/>
  <c r="X47" i="12"/>
  <c r="O48" i="12"/>
  <c r="T48" i="12"/>
  <c r="U48" i="12"/>
  <c r="V48" i="12"/>
  <c r="W48" i="12"/>
  <c r="X48" i="12"/>
  <c r="O49" i="12"/>
  <c r="T49" i="12"/>
  <c r="U49" i="12"/>
  <c r="V49" i="12"/>
  <c r="W49" i="12"/>
  <c r="X49" i="12"/>
  <c r="O50" i="12"/>
  <c r="T50" i="12"/>
  <c r="U50" i="12"/>
  <c r="V50" i="12"/>
  <c r="W50" i="12"/>
  <c r="X50" i="12"/>
  <c r="O51" i="12"/>
  <c r="T51" i="12"/>
  <c r="U51" i="12"/>
  <c r="V51" i="12"/>
  <c r="W51" i="12"/>
  <c r="X51" i="12"/>
  <c r="O52" i="12"/>
  <c r="T52" i="12"/>
  <c r="U52" i="12"/>
  <c r="V52" i="12"/>
  <c r="W52" i="12"/>
  <c r="X52" i="12"/>
  <c r="O53" i="12"/>
  <c r="T53" i="12"/>
  <c r="U53" i="12"/>
  <c r="V53" i="12"/>
  <c r="W53" i="12"/>
  <c r="X53" i="12"/>
  <c r="O54" i="12"/>
  <c r="T54" i="12"/>
  <c r="U54" i="12"/>
  <c r="V54" i="12"/>
  <c r="W54" i="12"/>
  <c r="X54" i="12"/>
  <c r="T55" i="12"/>
  <c r="U55" i="12"/>
  <c r="V55" i="12"/>
  <c r="W55" i="12"/>
  <c r="X55" i="12"/>
  <c r="O57" i="12"/>
  <c r="T57" i="12"/>
  <c r="U57" i="12"/>
  <c r="V57" i="12"/>
  <c r="W57" i="12"/>
  <c r="X57" i="12"/>
  <c r="O58" i="12"/>
  <c r="T58" i="12"/>
  <c r="U58" i="12"/>
  <c r="V58" i="12"/>
  <c r="W58" i="12"/>
  <c r="X58" i="12"/>
  <c r="O59" i="12"/>
  <c r="T59" i="12"/>
  <c r="U59" i="12"/>
  <c r="V59" i="12"/>
  <c r="W59" i="12"/>
  <c r="X59" i="12"/>
  <c r="O60" i="12"/>
  <c r="T60" i="12"/>
  <c r="U60" i="12"/>
  <c r="V60" i="12"/>
  <c r="W60" i="12"/>
  <c r="X60" i="12"/>
  <c r="Q61" i="12"/>
  <c r="O61" i="12"/>
  <c r="T61" i="12"/>
  <c r="U61" i="12"/>
  <c r="V61" i="12"/>
  <c r="W61" i="12"/>
  <c r="X61" i="12"/>
  <c r="O62" i="12"/>
  <c r="T62" i="12"/>
  <c r="U62" i="12"/>
  <c r="V62" i="12"/>
  <c r="W62" i="12"/>
  <c r="X62" i="12"/>
  <c r="O63" i="12"/>
  <c r="T63" i="12"/>
  <c r="U63" i="12"/>
  <c r="V63" i="12"/>
  <c r="W63" i="12"/>
  <c r="X63" i="12"/>
  <c r="O64" i="12"/>
  <c r="T64" i="12"/>
  <c r="U64" i="12"/>
  <c r="V64" i="12"/>
  <c r="W64" i="12"/>
  <c r="X64" i="12"/>
  <c r="O65" i="12"/>
  <c r="T65" i="12"/>
  <c r="U65" i="12"/>
  <c r="V65" i="12"/>
  <c r="W65" i="12"/>
  <c r="X65" i="12"/>
  <c r="Q66" i="12"/>
  <c r="O66" i="12"/>
  <c r="T66" i="12"/>
  <c r="U66" i="12"/>
  <c r="V66" i="12"/>
  <c r="W66" i="12"/>
  <c r="X66" i="12"/>
  <c r="O67" i="12"/>
  <c r="T67" i="12"/>
  <c r="U67" i="12"/>
  <c r="V67" i="12"/>
  <c r="W67" i="12"/>
  <c r="X67" i="12"/>
  <c r="O68" i="12"/>
  <c r="T68" i="12"/>
  <c r="U68" i="12"/>
  <c r="V68" i="12"/>
  <c r="W68" i="12"/>
  <c r="X68" i="12"/>
  <c r="O69" i="12"/>
  <c r="T69" i="12"/>
  <c r="U69" i="12"/>
  <c r="V69" i="12"/>
  <c r="W69" i="12"/>
  <c r="X69" i="12"/>
  <c r="T70" i="12"/>
  <c r="U70" i="12"/>
  <c r="V70" i="12"/>
  <c r="W70" i="12"/>
  <c r="X70" i="12"/>
  <c r="O71" i="12"/>
  <c r="T71" i="12"/>
  <c r="U71" i="12"/>
  <c r="V71" i="12"/>
  <c r="W71" i="12"/>
  <c r="X71" i="12"/>
  <c r="Q72" i="12"/>
  <c r="O72" i="12"/>
  <c r="T72" i="12"/>
  <c r="U72" i="12"/>
  <c r="V72" i="12"/>
  <c r="W72" i="12"/>
  <c r="X72" i="12"/>
  <c r="O73" i="12"/>
  <c r="T73" i="12"/>
  <c r="U73" i="12"/>
  <c r="V73" i="12"/>
  <c r="W73" i="12"/>
  <c r="X73" i="12"/>
  <c r="O74" i="12"/>
  <c r="T74" i="12"/>
  <c r="U74" i="12"/>
  <c r="V74" i="12"/>
  <c r="W74" i="12"/>
  <c r="X74" i="12"/>
  <c r="O75" i="12"/>
  <c r="T75" i="12"/>
  <c r="U75" i="12"/>
  <c r="V75" i="12"/>
  <c r="W75" i="12"/>
  <c r="X75" i="12"/>
  <c r="O76" i="12"/>
  <c r="T76" i="12"/>
  <c r="U76" i="12"/>
  <c r="V76" i="12"/>
  <c r="W76" i="12"/>
  <c r="X76" i="12"/>
  <c r="O77" i="12"/>
  <c r="T77" i="12"/>
  <c r="U77" i="12"/>
  <c r="V77" i="12"/>
  <c r="W77" i="12"/>
  <c r="X77" i="12"/>
  <c r="O78" i="12"/>
  <c r="T78" i="12"/>
  <c r="U78" i="12"/>
  <c r="V78" i="12"/>
  <c r="W78" i="12"/>
  <c r="X78" i="12"/>
  <c r="O79" i="12"/>
  <c r="T79" i="12"/>
  <c r="U79" i="12"/>
  <c r="V79" i="12"/>
  <c r="W79" i="12"/>
  <c r="X79" i="12"/>
  <c r="T80" i="12"/>
  <c r="U80" i="12"/>
  <c r="V80" i="12"/>
  <c r="W80" i="12"/>
  <c r="X80" i="12"/>
  <c r="O81" i="12"/>
  <c r="T81" i="12"/>
  <c r="U81" i="12"/>
  <c r="V81" i="12"/>
  <c r="W81" i="12"/>
  <c r="X81" i="12"/>
  <c r="O82" i="12"/>
  <c r="T82" i="12"/>
  <c r="U82" i="12"/>
  <c r="V82" i="12"/>
  <c r="W82" i="12"/>
  <c r="X82" i="12"/>
  <c r="O83" i="12"/>
  <c r="T83" i="12"/>
  <c r="U83" i="12"/>
  <c r="V83" i="12"/>
  <c r="W83" i="12"/>
  <c r="X83" i="12"/>
  <c r="O84" i="12"/>
  <c r="T84" i="12"/>
  <c r="U84" i="12"/>
  <c r="V84" i="12"/>
  <c r="W84" i="12"/>
  <c r="X84" i="12"/>
  <c r="O85" i="12"/>
  <c r="T85" i="12"/>
  <c r="U85" i="12"/>
  <c r="V85" i="12"/>
  <c r="W85" i="12"/>
  <c r="X85" i="12"/>
  <c r="O86" i="12"/>
  <c r="T86" i="12"/>
  <c r="U86" i="12"/>
  <c r="V86" i="12"/>
  <c r="W86" i="12"/>
  <c r="X86" i="12"/>
  <c r="O87" i="12"/>
  <c r="T87" i="12"/>
  <c r="U87" i="12"/>
  <c r="V87" i="12"/>
  <c r="W87" i="12"/>
  <c r="X87" i="12"/>
  <c r="O88" i="12"/>
  <c r="T88" i="12"/>
  <c r="U88" i="12"/>
  <c r="V88" i="12"/>
  <c r="W88" i="12"/>
  <c r="X88" i="12"/>
  <c r="O89" i="12"/>
  <c r="T89" i="12"/>
  <c r="U89" i="12"/>
  <c r="V89" i="12"/>
  <c r="W89" i="12"/>
  <c r="X89" i="12"/>
  <c r="O90" i="12"/>
  <c r="T90" i="12"/>
  <c r="U90" i="12"/>
  <c r="V90" i="12"/>
  <c r="W90" i="12"/>
  <c r="X90" i="12"/>
  <c r="Q91" i="12"/>
  <c r="O91" i="12"/>
  <c r="T91" i="12"/>
  <c r="U91" i="12"/>
  <c r="V91" i="12"/>
  <c r="W91" i="12"/>
  <c r="X91" i="12"/>
  <c r="Q92" i="12"/>
  <c r="O92" i="12"/>
  <c r="T92" i="12"/>
  <c r="U92" i="12"/>
  <c r="V92" i="12"/>
  <c r="W92" i="12"/>
  <c r="X92" i="12"/>
  <c r="T93" i="12"/>
  <c r="U93" i="12"/>
  <c r="V93" i="12"/>
  <c r="W93" i="12"/>
  <c r="X93" i="12"/>
  <c r="O94" i="12"/>
  <c r="T94" i="12"/>
  <c r="U94" i="12"/>
  <c r="V94" i="12"/>
  <c r="W94" i="12"/>
  <c r="X94" i="12"/>
  <c r="Q95" i="12"/>
  <c r="O95" i="12"/>
  <c r="T95" i="12"/>
  <c r="U95" i="12"/>
  <c r="V95" i="12"/>
  <c r="W95" i="12"/>
  <c r="X95" i="12"/>
  <c r="Q96" i="12"/>
  <c r="O96" i="12"/>
  <c r="T96" i="12"/>
  <c r="U96" i="12"/>
  <c r="V96" i="12"/>
  <c r="W96" i="12"/>
  <c r="X96" i="12"/>
  <c r="Q97" i="12"/>
  <c r="O97" i="12"/>
  <c r="T97" i="12"/>
  <c r="U97" i="12"/>
  <c r="V97" i="12"/>
  <c r="W97" i="12"/>
  <c r="X97" i="12"/>
  <c r="O98" i="12"/>
  <c r="T98" i="12"/>
  <c r="U98" i="12"/>
  <c r="V98" i="12"/>
  <c r="W98" i="12"/>
  <c r="X98" i="12"/>
  <c r="Q99" i="12"/>
  <c r="O99" i="12"/>
  <c r="T99" i="12"/>
  <c r="U99" i="12"/>
  <c r="V99" i="12"/>
  <c r="W99" i="12"/>
  <c r="X99" i="12"/>
  <c r="Q100" i="12"/>
  <c r="O100" i="12"/>
  <c r="T100" i="12"/>
  <c r="U100" i="12"/>
  <c r="V100" i="12"/>
  <c r="W100" i="12"/>
  <c r="X100" i="12"/>
  <c r="O101" i="12"/>
  <c r="T101" i="12"/>
  <c r="U101" i="12"/>
  <c r="V101" i="12"/>
  <c r="W101" i="12"/>
  <c r="X101" i="12"/>
  <c r="O102" i="12"/>
  <c r="T102" i="12"/>
  <c r="U102" i="12"/>
  <c r="V102" i="12"/>
  <c r="W102" i="12"/>
  <c r="X102" i="12"/>
  <c r="O103" i="12"/>
  <c r="T103" i="12"/>
  <c r="U103" i="12"/>
  <c r="V103" i="12"/>
  <c r="W103" i="12"/>
  <c r="X103" i="12"/>
  <c r="T104" i="12"/>
  <c r="U104" i="12"/>
  <c r="V104" i="12"/>
  <c r="W104" i="12"/>
  <c r="X104" i="12"/>
  <c r="Q105" i="12"/>
  <c r="O105" i="12"/>
  <c r="T105" i="12"/>
  <c r="U105" i="12"/>
  <c r="V105" i="12"/>
  <c r="W105" i="12"/>
  <c r="X105" i="12"/>
  <c r="O106" i="12"/>
  <c r="T106" i="12"/>
  <c r="U106" i="12"/>
  <c r="V106" i="12"/>
  <c r="W106" i="12"/>
  <c r="X106" i="12"/>
  <c r="O107" i="12"/>
  <c r="T107" i="12"/>
  <c r="U107" i="12"/>
  <c r="V107" i="12"/>
  <c r="W107" i="12"/>
  <c r="X107" i="12"/>
  <c r="O108" i="12"/>
  <c r="T108" i="12"/>
  <c r="U108" i="12"/>
  <c r="V108" i="12"/>
  <c r="W108" i="12"/>
  <c r="X108" i="12"/>
  <c r="Q109" i="12"/>
  <c r="O109" i="12"/>
  <c r="T109" i="12"/>
  <c r="U109" i="12"/>
  <c r="V109" i="12"/>
  <c r="W109" i="12"/>
  <c r="X109" i="12"/>
  <c r="O110" i="12"/>
  <c r="T110" i="12"/>
  <c r="U110" i="12"/>
  <c r="V110" i="12"/>
  <c r="W110" i="12"/>
  <c r="X110" i="12"/>
  <c r="O111" i="12"/>
  <c r="T111" i="12"/>
  <c r="U111" i="12"/>
  <c r="V111" i="12"/>
  <c r="W111" i="12"/>
  <c r="X111" i="12"/>
  <c r="O112" i="12"/>
  <c r="T112" i="12"/>
  <c r="U112" i="12"/>
  <c r="V112" i="12"/>
  <c r="W112" i="12"/>
  <c r="X112" i="12"/>
  <c r="Q113" i="12"/>
  <c r="O113" i="12"/>
  <c r="T113" i="12"/>
  <c r="U113" i="12"/>
  <c r="V113" i="12"/>
  <c r="W113" i="12"/>
  <c r="X113" i="12"/>
  <c r="Q114" i="12"/>
  <c r="O114" i="12"/>
  <c r="T114" i="12"/>
  <c r="U114" i="12"/>
  <c r="V114" i="12"/>
  <c r="W114" i="12"/>
  <c r="X114" i="12"/>
  <c r="T115" i="12"/>
  <c r="U115" i="12"/>
  <c r="V115" i="12"/>
  <c r="W115" i="12"/>
  <c r="X115" i="12"/>
  <c r="O116" i="12"/>
  <c r="T116" i="12"/>
  <c r="U116" i="12"/>
  <c r="V116" i="12"/>
  <c r="W116" i="12"/>
  <c r="X116" i="12"/>
  <c r="O117" i="12"/>
  <c r="T117" i="12"/>
  <c r="U117" i="12"/>
  <c r="V117" i="12"/>
  <c r="W117" i="12"/>
  <c r="X117" i="12"/>
  <c r="O118" i="12"/>
  <c r="T118" i="12"/>
  <c r="U118" i="12"/>
  <c r="V118" i="12"/>
  <c r="W118" i="12"/>
  <c r="X118" i="12"/>
  <c r="O119" i="12"/>
  <c r="T119" i="12"/>
  <c r="U119" i="12"/>
  <c r="V119" i="12"/>
  <c r="W119" i="12"/>
  <c r="X119" i="12"/>
  <c r="O120" i="12"/>
  <c r="T120" i="12"/>
  <c r="U120" i="12"/>
  <c r="V120" i="12"/>
  <c r="W120" i="12"/>
  <c r="X120" i="12"/>
  <c r="O121" i="12"/>
  <c r="T121" i="12"/>
  <c r="U121" i="12"/>
  <c r="V121" i="12"/>
  <c r="W121" i="12"/>
  <c r="X121" i="12"/>
  <c r="O122" i="12"/>
  <c r="T122" i="12"/>
  <c r="U122" i="12"/>
  <c r="V122" i="12"/>
  <c r="W122" i="12"/>
  <c r="X122" i="12"/>
  <c r="O123" i="12"/>
  <c r="T123" i="12"/>
  <c r="U123" i="12"/>
  <c r="V123" i="12"/>
  <c r="W123" i="12"/>
  <c r="X123" i="12"/>
  <c r="O124" i="12"/>
  <c r="T124" i="12"/>
  <c r="U124" i="12"/>
  <c r="V124" i="12"/>
  <c r="W124" i="12"/>
  <c r="X124" i="12"/>
  <c r="O125" i="12"/>
  <c r="T125" i="12"/>
  <c r="U125" i="12"/>
  <c r="V125" i="12"/>
  <c r="W125" i="12"/>
  <c r="X125" i="12"/>
  <c r="T126" i="12"/>
  <c r="U126" i="12"/>
  <c r="V126" i="12"/>
  <c r="W126" i="12"/>
  <c r="X126" i="12"/>
  <c r="O127" i="12"/>
  <c r="T127" i="12"/>
  <c r="U127" i="12"/>
  <c r="V127" i="12"/>
  <c r="W127" i="12"/>
  <c r="X127" i="12"/>
  <c r="O128" i="12"/>
  <c r="T128" i="12"/>
  <c r="U128" i="12"/>
  <c r="V128" i="12"/>
  <c r="W128" i="12"/>
  <c r="X128" i="12"/>
  <c r="O129" i="12"/>
  <c r="T129" i="12"/>
  <c r="U129" i="12"/>
  <c r="V129" i="12"/>
  <c r="W129" i="12"/>
  <c r="X129" i="12"/>
  <c r="O130" i="12"/>
  <c r="T130" i="12"/>
  <c r="U130" i="12"/>
  <c r="V130" i="12"/>
  <c r="W130" i="12"/>
  <c r="X130" i="12"/>
  <c r="Q131" i="12"/>
  <c r="O131" i="12"/>
  <c r="T131" i="12"/>
  <c r="U131" i="12"/>
  <c r="V131" i="12"/>
  <c r="W131" i="12"/>
  <c r="X131" i="12"/>
  <c r="T132" i="12"/>
  <c r="U132" i="12"/>
  <c r="V132" i="12"/>
  <c r="W132" i="12"/>
  <c r="X132" i="12"/>
  <c r="O133" i="12"/>
  <c r="T133" i="12"/>
  <c r="U133" i="12"/>
  <c r="V133" i="12"/>
  <c r="W133" i="12"/>
  <c r="X133" i="12"/>
  <c r="O134" i="12"/>
  <c r="T134" i="12"/>
  <c r="U134" i="12"/>
  <c r="V134" i="12"/>
  <c r="W134" i="12"/>
  <c r="X134" i="12"/>
  <c r="O135" i="12"/>
  <c r="T135" i="12"/>
  <c r="U135" i="12"/>
  <c r="V135" i="12"/>
  <c r="W135" i="12"/>
  <c r="X135" i="12"/>
  <c r="O136" i="12"/>
  <c r="T136" i="12"/>
  <c r="U136" i="12"/>
  <c r="V136" i="12"/>
  <c r="W136" i="12"/>
  <c r="X136" i="12"/>
  <c r="O137" i="12"/>
  <c r="T137" i="12"/>
  <c r="U137" i="12"/>
  <c r="V137" i="12"/>
  <c r="W137" i="12"/>
  <c r="X137" i="12"/>
  <c r="O138" i="12"/>
  <c r="T138" i="12"/>
  <c r="U138" i="12"/>
  <c r="V138" i="12"/>
  <c r="W138" i="12"/>
  <c r="X138" i="12"/>
  <c r="O139" i="12"/>
  <c r="T139" i="12"/>
  <c r="U139" i="12"/>
  <c r="V139" i="12"/>
  <c r="W139" i="12"/>
  <c r="X139" i="12"/>
  <c r="O140" i="12"/>
  <c r="T140" i="12"/>
  <c r="U140" i="12"/>
  <c r="V140" i="12"/>
  <c r="W140" i="12"/>
  <c r="X140" i="12"/>
  <c r="O141" i="12"/>
  <c r="T141" i="12"/>
  <c r="U141" i="12"/>
  <c r="V141" i="12"/>
  <c r="W141" i="12"/>
  <c r="X141" i="12"/>
  <c r="O142" i="12"/>
  <c r="T142" i="12"/>
  <c r="U142" i="12"/>
  <c r="V142" i="12"/>
  <c r="W142" i="12"/>
  <c r="X142" i="12"/>
  <c r="T143" i="12"/>
  <c r="U143" i="12"/>
  <c r="V143" i="12"/>
  <c r="W143" i="12"/>
  <c r="X143" i="12"/>
  <c r="Q144" i="12"/>
  <c r="O144" i="12"/>
  <c r="T144" i="12"/>
  <c r="U144" i="12"/>
  <c r="V144" i="12"/>
  <c r="W144" i="12"/>
  <c r="X144" i="12"/>
  <c r="O145" i="12"/>
  <c r="T145" i="12"/>
  <c r="U145" i="12"/>
  <c r="V145" i="12"/>
  <c r="W145" i="12"/>
  <c r="X145" i="12"/>
  <c r="O146" i="12"/>
  <c r="T146" i="12"/>
  <c r="U146" i="12"/>
  <c r="V146" i="12"/>
  <c r="W146" i="12"/>
  <c r="X146" i="12"/>
  <c r="Q147" i="12"/>
  <c r="O147" i="12"/>
  <c r="T147" i="12"/>
  <c r="U147" i="12"/>
  <c r="V147" i="12"/>
  <c r="W147" i="12"/>
  <c r="X147" i="12"/>
  <c r="O148" i="12"/>
  <c r="T148" i="12"/>
  <c r="U148" i="12"/>
  <c r="V148" i="12"/>
  <c r="W148" i="12"/>
  <c r="X148" i="12"/>
  <c r="O149" i="12"/>
  <c r="T149" i="12"/>
  <c r="U149" i="12"/>
  <c r="V149" i="12"/>
  <c r="W149" i="12"/>
  <c r="X149" i="12"/>
  <c r="O150" i="12"/>
  <c r="T150" i="12"/>
  <c r="U150" i="12"/>
  <c r="V150" i="12"/>
  <c r="W150" i="12"/>
  <c r="X150" i="12"/>
  <c r="O151" i="12"/>
  <c r="T151" i="12"/>
  <c r="U151" i="12"/>
  <c r="V151" i="12"/>
  <c r="W151" i="12"/>
  <c r="X151" i="12"/>
  <c r="O152" i="12"/>
  <c r="T152" i="12"/>
  <c r="U152" i="12"/>
  <c r="V152" i="12"/>
  <c r="W152" i="12"/>
  <c r="X152" i="12"/>
  <c r="O153" i="12"/>
  <c r="T153" i="12"/>
  <c r="U153" i="12"/>
  <c r="V153" i="12"/>
  <c r="W153" i="12"/>
  <c r="X153" i="12"/>
  <c r="Q154" i="12"/>
  <c r="O154" i="12"/>
  <c r="T154" i="12"/>
  <c r="U154" i="12"/>
  <c r="V154" i="12"/>
  <c r="W154" i="12"/>
  <c r="X154" i="12"/>
  <c r="O155" i="12"/>
  <c r="T155" i="12"/>
  <c r="U155" i="12"/>
  <c r="V155" i="12"/>
  <c r="W155" i="12"/>
  <c r="X155" i="12"/>
  <c r="V17" i="12"/>
  <c r="V56" i="12"/>
  <c r="T17" i="12"/>
  <c r="U17" i="12"/>
  <c r="W17" i="12"/>
  <c r="X17" i="12"/>
  <c r="O56" i="12"/>
  <c r="T56" i="12"/>
  <c r="U56" i="12"/>
  <c r="W56" i="12"/>
  <c r="X56" i="12"/>
  <c r="E156" i="12"/>
  <c r="E158" i="12"/>
  <c r="S156" i="12"/>
  <c r="R156" i="12"/>
  <c r="M156" i="12"/>
  <c r="K156" i="12"/>
  <c r="J156" i="12"/>
  <c r="I156" i="12"/>
  <c r="V11" i="12"/>
  <c r="O11" i="12"/>
  <c r="T11" i="12"/>
  <c r="U11" i="12"/>
  <c r="V155" i="13"/>
  <c r="O96" i="13"/>
  <c r="T96" i="13"/>
  <c r="U96" i="13"/>
  <c r="W96" i="13"/>
  <c r="X96" i="13"/>
  <c r="W26" i="13"/>
  <c r="X26" i="13"/>
  <c r="W69" i="13"/>
  <c r="X69" i="13"/>
  <c r="W74" i="13"/>
  <c r="X74" i="13"/>
  <c r="W75" i="13"/>
  <c r="X75" i="13"/>
  <c r="W87" i="13"/>
  <c r="X87" i="13"/>
  <c r="W88" i="13"/>
  <c r="X88" i="13"/>
  <c r="W89" i="13"/>
  <c r="X89" i="13"/>
  <c r="O104" i="13"/>
  <c r="T104" i="13"/>
  <c r="U104" i="13"/>
  <c r="W104" i="13"/>
  <c r="X104" i="13"/>
  <c r="W106" i="13"/>
  <c r="X106" i="13"/>
  <c r="W107" i="13"/>
  <c r="X107" i="13"/>
  <c r="W118" i="13"/>
  <c r="X118" i="13"/>
  <c r="W119" i="13"/>
  <c r="X119" i="13"/>
  <c r="W136" i="13"/>
  <c r="X136" i="13"/>
  <c r="W137" i="13"/>
  <c r="X137" i="13"/>
  <c r="W144" i="13"/>
  <c r="X144" i="13"/>
  <c r="W27" i="13"/>
  <c r="X27" i="13"/>
  <c r="W42" i="13"/>
  <c r="X42" i="13"/>
  <c r="W43" i="13"/>
  <c r="X43" i="13"/>
  <c r="W44" i="13"/>
  <c r="X44" i="13"/>
  <c r="W45" i="13"/>
  <c r="X45" i="13"/>
  <c r="W46" i="13"/>
  <c r="X46" i="13"/>
  <c r="W47" i="13"/>
  <c r="X47" i="13"/>
  <c r="W48" i="13"/>
  <c r="X48" i="13"/>
  <c r="W49" i="13"/>
  <c r="X49" i="13"/>
  <c r="W50" i="13"/>
  <c r="X50" i="13"/>
  <c r="W52" i="13"/>
  <c r="X52" i="13"/>
  <c r="W53" i="13"/>
  <c r="X53" i="13"/>
  <c r="W76" i="13"/>
  <c r="X76" i="13"/>
  <c r="W84" i="13"/>
  <c r="X84" i="13"/>
  <c r="W92" i="13"/>
  <c r="X92" i="13"/>
  <c r="W116" i="13"/>
  <c r="X116" i="13"/>
  <c r="W120" i="13"/>
  <c r="X120" i="13"/>
  <c r="W124" i="13"/>
  <c r="X124" i="13"/>
  <c r="W134" i="13"/>
  <c r="X134" i="13"/>
  <c r="W138" i="13"/>
  <c r="X138" i="13"/>
  <c r="O143" i="13"/>
  <c r="T143" i="13"/>
  <c r="U143" i="13"/>
  <c r="W143" i="13"/>
  <c r="X143" i="13"/>
  <c r="W145" i="13"/>
  <c r="X145" i="13"/>
  <c r="W54" i="13"/>
  <c r="X54" i="13"/>
  <c r="W55" i="13"/>
  <c r="X55" i="13"/>
  <c r="W58" i="13"/>
  <c r="X58" i="13"/>
  <c r="W59" i="13"/>
  <c r="X59" i="13"/>
  <c r="W66" i="13"/>
  <c r="X66" i="13"/>
  <c r="W72" i="13"/>
  <c r="X72" i="13"/>
  <c r="W21" i="13"/>
  <c r="X21" i="13"/>
  <c r="W22" i="13"/>
  <c r="X22" i="13"/>
  <c r="W30" i="13"/>
  <c r="X30" i="13"/>
  <c r="W31" i="13"/>
  <c r="X31" i="13"/>
  <c r="W39" i="13"/>
  <c r="X39" i="13"/>
  <c r="W40" i="13"/>
  <c r="X40" i="13"/>
  <c r="O14" i="13"/>
  <c r="T14" i="13"/>
  <c r="U14" i="13"/>
  <c r="W14" i="13"/>
  <c r="X14" i="13"/>
  <c r="W28" i="13"/>
  <c r="X28" i="13"/>
  <c r="W33" i="13"/>
  <c r="X33" i="13"/>
  <c r="W34" i="13"/>
  <c r="X34" i="13"/>
  <c r="W35" i="13"/>
  <c r="X35" i="13"/>
  <c r="W36" i="13"/>
  <c r="X36" i="13"/>
  <c r="W37" i="13"/>
  <c r="X37" i="13"/>
  <c r="W38" i="13"/>
  <c r="X38" i="13"/>
  <c r="W61" i="13"/>
  <c r="X61" i="13"/>
  <c r="W62" i="13"/>
  <c r="X62" i="13"/>
  <c r="W63" i="13"/>
  <c r="X63" i="13"/>
  <c r="O65" i="13"/>
  <c r="T65" i="13"/>
  <c r="U65" i="13"/>
  <c r="W65" i="13"/>
  <c r="X65" i="13"/>
  <c r="W67" i="13"/>
  <c r="X67" i="13"/>
  <c r="O71" i="13"/>
  <c r="T71" i="13"/>
  <c r="U71" i="13"/>
  <c r="W71" i="13"/>
  <c r="X71" i="13"/>
  <c r="W80" i="13"/>
  <c r="X80" i="13"/>
  <c r="W81" i="13"/>
  <c r="X81" i="13"/>
  <c r="W82" i="13"/>
  <c r="X82" i="13"/>
  <c r="W85" i="13"/>
  <c r="X85" i="13"/>
  <c r="W109" i="13"/>
  <c r="X109" i="13"/>
  <c r="W110" i="13"/>
  <c r="X110" i="13"/>
  <c r="W111" i="13"/>
  <c r="X111" i="13"/>
  <c r="O112" i="13"/>
  <c r="T112" i="13"/>
  <c r="U112" i="13"/>
  <c r="W112" i="13"/>
  <c r="X112" i="13"/>
  <c r="W114" i="13"/>
  <c r="X114" i="13"/>
  <c r="W141" i="13"/>
  <c r="X141" i="13"/>
  <c r="O99" i="13"/>
  <c r="T99" i="13"/>
  <c r="U99" i="13"/>
  <c r="W99" i="13"/>
  <c r="X99" i="13"/>
  <c r="O91" i="13"/>
  <c r="T91" i="13"/>
  <c r="U91" i="13"/>
  <c r="W91" i="13"/>
  <c r="X91" i="13"/>
  <c r="W64" i="13"/>
  <c r="X64" i="13"/>
  <c r="W51" i="13"/>
  <c r="X51" i="13"/>
  <c r="W70" i="13"/>
  <c r="X70" i="13"/>
  <c r="O25" i="13"/>
  <c r="T25" i="13"/>
  <c r="U25" i="13"/>
  <c r="W25" i="13"/>
  <c r="X25" i="13"/>
  <c r="U11" i="13"/>
  <c r="W15" i="13"/>
  <c r="X15" i="13"/>
  <c r="W19" i="13"/>
  <c r="X19" i="13"/>
  <c r="W23" i="13"/>
  <c r="X23" i="13"/>
  <c r="O29" i="13"/>
  <c r="T29" i="13"/>
  <c r="U29" i="13"/>
  <c r="O32" i="13"/>
  <c r="T32" i="13"/>
  <c r="U32" i="13"/>
  <c r="O41" i="13"/>
  <c r="T41" i="13"/>
  <c r="U41" i="13"/>
  <c r="Q155" i="13"/>
  <c r="O60" i="13"/>
  <c r="T60" i="13"/>
  <c r="U60" i="13"/>
  <c r="W60" i="13"/>
  <c r="X60" i="13"/>
  <c r="O90" i="13"/>
  <c r="T90" i="13"/>
  <c r="U90" i="13"/>
  <c r="W97" i="13"/>
  <c r="X97" i="13"/>
  <c r="W100" i="13"/>
  <c r="X100" i="13"/>
  <c r="W101" i="13"/>
  <c r="X101" i="13"/>
  <c r="W102" i="13"/>
  <c r="X102" i="13"/>
  <c r="O108" i="13"/>
  <c r="T108" i="13"/>
  <c r="U108" i="13"/>
  <c r="O95" i="13"/>
  <c r="T95" i="13"/>
  <c r="U95" i="13"/>
  <c r="O98" i="13"/>
  <c r="T98" i="13"/>
  <c r="U98" i="13"/>
  <c r="O113" i="13"/>
  <c r="T113" i="13"/>
  <c r="U113" i="13"/>
  <c r="W113" i="13"/>
  <c r="X113" i="13"/>
  <c r="W125" i="13"/>
  <c r="X125" i="13"/>
  <c r="W126" i="13"/>
  <c r="X126" i="13"/>
  <c r="W127" i="13"/>
  <c r="X127" i="13"/>
  <c r="W128" i="13"/>
  <c r="X128" i="13"/>
  <c r="W129" i="13"/>
  <c r="X129" i="13"/>
  <c r="O130" i="13"/>
  <c r="T130" i="13"/>
  <c r="U130" i="13"/>
  <c r="W130" i="13"/>
  <c r="X130" i="13"/>
  <c r="O146" i="13"/>
  <c r="T146" i="13"/>
  <c r="U146" i="13"/>
  <c r="W146" i="13"/>
  <c r="X146" i="13"/>
  <c r="Q156" i="12"/>
  <c r="W11" i="12"/>
  <c r="L12" i="10"/>
  <c r="L11" i="10"/>
  <c r="Q11" i="10"/>
  <c r="N46" i="6"/>
  <c r="K45" i="6"/>
  <c r="K43" i="6"/>
  <c r="I45" i="6"/>
  <c r="O45" i="6"/>
  <c r="P45" i="6"/>
  <c r="I43" i="6"/>
  <c r="O43" i="6"/>
  <c r="G46" i="6"/>
  <c r="O47" i="7"/>
  <c r="W47" i="7"/>
  <c r="X47" i="7"/>
  <c r="O45" i="7"/>
  <c r="W45" i="7"/>
  <c r="X45" i="7"/>
  <c r="Q12" i="10"/>
  <c r="Q13" i="10"/>
  <c r="K46" i="6"/>
  <c r="I46" i="6"/>
  <c r="W98" i="13"/>
  <c r="X98" i="13"/>
  <c r="W95" i="13"/>
  <c r="X95" i="13"/>
  <c r="W108" i="13"/>
  <c r="X108" i="13"/>
  <c r="W29" i="13"/>
  <c r="X29" i="13"/>
  <c r="W41" i="13"/>
  <c r="X41" i="13"/>
  <c r="W32" i="13"/>
  <c r="X32" i="13"/>
  <c r="W90" i="13"/>
  <c r="X90" i="13"/>
  <c r="O155" i="13"/>
  <c r="U155" i="13"/>
  <c r="W11" i="13"/>
  <c r="T155" i="13"/>
  <c r="V156" i="12"/>
  <c r="T156" i="12"/>
  <c r="O156" i="12"/>
  <c r="X11" i="12"/>
  <c r="U156" i="12"/>
  <c r="L13" i="10"/>
  <c r="O43" i="7"/>
  <c r="W43" i="7"/>
  <c r="X43" i="7"/>
  <c r="S12" i="10"/>
  <c r="W155" i="13"/>
  <c r="X11" i="13"/>
  <c r="X155" i="13"/>
  <c r="X156" i="12"/>
  <c r="W156" i="12"/>
  <c r="S11" i="10"/>
  <c r="O46" i="6"/>
  <c r="P43" i="6"/>
  <c r="P46" i="6"/>
  <c r="O21" i="9"/>
  <c r="M94" i="9"/>
  <c r="O94" i="9"/>
  <c r="O18" i="9"/>
  <c r="M18" i="9"/>
  <c r="O68" i="9"/>
  <c r="M95" i="9"/>
  <c r="W95" i="9"/>
  <c r="Y95" i="9"/>
  <c r="Z95" i="9"/>
  <c r="M53" i="9"/>
  <c r="W53" i="9"/>
  <c r="Y53" i="9"/>
  <c r="Z53" i="9"/>
  <c r="O34" i="9"/>
  <c r="M34" i="9"/>
  <c r="M21" i="9"/>
  <c r="W21" i="9"/>
  <c r="O49" i="9"/>
  <c r="M49" i="9"/>
  <c r="M66" i="9"/>
  <c r="M85" i="9"/>
  <c r="W85" i="9"/>
  <c r="O25" i="9"/>
  <c r="M25" i="9"/>
  <c r="M24" i="9"/>
  <c r="O23" i="9"/>
  <c r="M23" i="9"/>
  <c r="J22" i="9"/>
  <c r="X22" i="9"/>
  <c r="O76" i="9"/>
  <c r="M76" i="9"/>
  <c r="M51" i="9"/>
  <c r="W51" i="9"/>
  <c r="M55" i="9"/>
  <c r="W55" i="9"/>
  <c r="Y55" i="9"/>
  <c r="Z55" i="9"/>
  <c r="M68" i="9"/>
  <c r="W68" i="9"/>
  <c r="W94" i="9"/>
  <c r="Y94" i="9"/>
  <c r="Z94" i="9"/>
  <c r="W18" i="9"/>
  <c r="Y18" i="9"/>
  <c r="Z18" i="9"/>
  <c r="S13" i="10"/>
  <c r="Y21" i="9"/>
  <c r="Z21" i="9"/>
  <c r="W34" i="9"/>
  <c r="Y34" i="9"/>
  <c r="Z34" i="9"/>
  <c r="Y51" i="9"/>
  <c r="Z51" i="9"/>
  <c r="W76" i="9"/>
  <c r="Y76" i="9"/>
  <c r="Z76" i="9"/>
  <c r="W23" i="9"/>
  <c r="Y23" i="9"/>
  <c r="Z23" i="9"/>
  <c r="W25" i="9"/>
  <c r="Y25" i="9"/>
  <c r="Z25" i="9"/>
  <c r="W49" i="9"/>
  <c r="Y49" i="9"/>
  <c r="Z49" i="9"/>
  <c r="Y68" i="9"/>
  <c r="Z68" i="9"/>
  <c r="W24" i="9"/>
  <c r="Y24" i="9"/>
  <c r="Z24" i="9"/>
  <c r="Y85" i="9"/>
  <c r="Z85" i="9"/>
  <c r="W66" i="9"/>
  <c r="Y66" i="9"/>
  <c r="Z66" i="9"/>
  <c r="O22" i="9"/>
  <c r="M22" i="9"/>
  <c r="Z19" i="9"/>
  <c r="Z26" i="9"/>
  <c r="Z32" i="9"/>
  <c r="Z43" i="9"/>
  <c r="Z50" i="9"/>
  <c r="Z56" i="9"/>
  <c r="Z62" i="9"/>
  <c r="Z69" i="9"/>
  <c r="Z75" i="9"/>
  <c r="Z86" i="9"/>
  <c r="Z91" i="9"/>
  <c r="W22" i="9"/>
  <c r="Y22" i="9"/>
  <c r="Z22" i="9"/>
  <c r="V97" i="9"/>
  <c r="U97" i="9"/>
  <c r="R97" i="9"/>
  <c r="K97" i="9"/>
  <c r="E97" i="9"/>
  <c r="M96" i="9"/>
  <c r="W96" i="9"/>
  <c r="Y96" i="9"/>
  <c r="Z96" i="9"/>
  <c r="O93" i="9"/>
  <c r="M93" i="9"/>
  <c r="M92" i="9"/>
  <c r="W92" i="9"/>
  <c r="Y92" i="9"/>
  <c r="Z92" i="9"/>
  <c r="M90" i="9"/>
  <c r="W90" i="9"/>
  <c r="M89" i="9"/>
  <c r="W89" i="9"/>
  <c r="Y89" i="9"/>
  <c r="Z89" i="9"/>
  <c r="M88" i="9"/>
  <c r="W88" i="9"/>
  <c r="Y88" i="9"/>
  <c r="Z88" i="9"/>
  <c r="M87" i="9"/>
  <c r="W87" i="9"/>
  <c r="Y87" i="9"/>
  <c r="Z87" i="9"/>
  <c r="O84" i="9"/>
  <c r="M84" i="9"/>
  <c r="M83" i="9"/>
  <c r="J82" i="9"/>
  <c r="X82" i="9"/>
  <c r="O77" i="9"/>
  <c r="M77" i="9"/>
  <c r="M74" i="9"/>
  <c r="W74" i="9"/>
  <c r="Y74" i="9"/>
  <c r="Z74" i="9"/>
  <c r="O73" i="9"/>
  <c r="M73" i="9"/>
  <c r="J72" i="9"/>
  <c r="X72" i="9"/>
  <c r="M71" i="9"/>
  <c r="W71" i="9"/>
  <c r="Y71" i="9"/>
  <c r="Z71" i="9"/>
  <c r="M70" i="9"/>
  <c r="W70" i="9"/>
  <c r="M67" i="9"/>
  <c r="J65" i="9"/>
  <c r="M64" i="9"/>
  <c r="W64" i="9"/>
  <c r="J63" i="9"/>
  <c r="X63" i="9"/>
  <c r="M61" i="9"/>
  <c r="W61" i="9"/>
  <c r="Y61" i="9"/>
  <c r="Z61" i="9"/>
  <c r="M60" i="9"/>
  <c r="W60" i="9"/>
  <c r="M59" i="9"/>
  <c r="W59" i="9"/>
  <c r="Y59" i="9"/>
  <c r="Z59" i="9"/>
  <c r="M58" i="9"/>
  <c r="W58" i="9"/>
  <c r="Y58" i="9"/>
  <c r="Z58" i="9"/>
  <c r="M57" i="9"/>
  <c r="W57" i="9"/>
  <c r="Y57" i="9"/>
  <c r="Z57" i="9"/>
  <c r="M54" i="9"/>
  <c r="W54" i="9"/>
  <c r="Y54" i="9"/>
  <c r="Z54" i="9"/>
  <c r="M52" i="9"/>
  <c r="W52" i="9"/>
  <c r="Y52" i="9"/>
  <c r="Z52" i="9"/>
  <c r="M48" i="9"/>
  <c r="O47" i="9"/>
  <c r="M47" i="9"/>
  <c r="M46" i="9"/>
  <c r="W46" i="9"/>
  <c r="Y46" i="9"/>
  <c r="Z46" i="9"/>
  <c r="J45" i="9"/>
  <c r="X45" i="9"/>
  <c r="J44" i="9"/>
  <c r="X44" i="9"/>
  <c r="M38" i="9"/>
  <c r="W38" i="9"/>
  <c r="Y38" i="9"/>
  <c r="Z38" i="9"/>
  <c r="O37" i="9"/>
  <c r="M37" i="9"/>
  <c r="M36" i="9"/>
  <c r="W36" i="9"/>
  <c r="Y36" i="9"/>
  <c r="Z36" i="9"/>
  <c r="M35" i="9"/>
  <c r="W35" i="9"/>
  <c r="Y35" i="9"/>
  <c r="Z35" i="9"/>
  <c r="M33" i="9"/>
  <c r="W33" i="9"/>
  <c r="O31" i="9"/>
  <c r="M31" i="9"/>
  <c r="M30" i="9"/>
  <c r="W30" i="9"/>
  <c r="Y30" i="9"/>
  <c r="Z30" i="9"/>
  <c r="O29" i="9"/>
  <c r="M29" i="9"/>
  <c r="O28" i="9"/>
  <c r="M28" i="9"/>
  <c r="O27" i="9"/>
  <c r="M27" i="9"/>
  <c r="J20" i="9"/>
  <c r="X20" i="9"/>
  <c r="M17" i="9"/>
  <c r="W17" i="9"/>
  <c r="M16" i="9"/>
  <c r="W16" i="9"/>
  <c r="Y16" i="9"/>
  <c r="Z16" i="9"/>
  <c r="M15" i="9"/>
  <c r="W15" i="9"/>
  <c r="Y15" i="9"/>
  <c r="Z15" i="9"/>
  <c r="M14" i="9"/>
  <c r="W14" i="9"/>
  <c r="Y14" i="9"/>
  <c r="Z14" i="9"/>
  <c r="M13" i="9"/>
  <c r="W13" i="9"/>
  <c r="M65" i="9"/>
  <c r="W65" i="9"/>
  <c r="X65" i="9"/>
  <c r="W47" i="9"/>
  <c r="Y47" i="9"/>
  <c r="Z47" i="9"/>
  <c r="W48" i="9"/>
  <c r="Y48" i="9"/>
  <c r="Z48" i="9"/>
  <c r="W73" i="9"/>
  <c r="Y73" i="9"/>
  <c r="Z73" i="9"/>
  <c r="M20" i="9"/>
  <c r="M45" i="9"/>
  <c r="W45" i="9"/>
  <c r="W67" i="9"/>
  <c r="Y67" i="9"/>
  <c r="Z67" i="9"/>
  <c r="W77" i="9"/>
  <c r="Y77" i="9"/>
  <c r="Z77" i="9"/>
  <c r="W83" i="9"/>
  <c r="Y83" i="9"/>
  <c r="Z83" i="9"/>
  <c r="W84" i="9"/>
  <c r="Y84" i="9"/>
  <c r="Z84" i="9"/>
  <c r="W93" i="9"/>
  <c r="Y93" i="9"/>
  <c r="Z93" i="9"/>
  <c r="W31" i="9"/>
  <c r="Y31" i="9"/>
  <c r="Z31" i="9"/>
  <c r="Y13" i="9"/>
  <c r="Z13" i="9"/>
  <c r="M44" i="9"/>
  <c r="O44" i="9"/>
  <c r="M63" i="9"/>
  <c r="W63" i="9"/>
  <c r="Y63" i="9"/>
  <c r="Z63" i="9"/>
  <c r="Y17" i="9"/>
  <c r="Z17" i="9"/>
  <c r="W27" i="9"/>
  <c r="Y27" i="9"/>
  <c r="Z27" i="9"/>
  <c r="W28" i="9"/>
  <c r="Y28" i="9"/>
  <c r="Z28" i="9"/>
  <c r="W29" i="9"/>
  <c r="Y29" i="9"/>
  <c r="Z29" i="9"/>
  <c r="Y33" i="9"/>
  <c r="Z33" i="9"/>
  <c r="J97" i="9"/>
  <c r="O20" i="9"/>
  <c r="W37" i="9"/>
  <c r="Y37" i="9"/>
  <c r="Z37" i="9"/>
  <c r="Y60" i="9"/>
  <c r="Z60" i="9"/>
  <c r="Y64" i="9"/>
  <c r="Z64" i="9"/>
  <c r="Y70" i="9"/>
  <c r="Z70" i="9"/>
  <c r="Y90" i="9"/>
  <c r="Z90" i="9"/>
  <c r="M72" i="9"/>
  <c r="W72" i="9"/>
  <c r="M82" i="9"/>
  <c r="W82" i="9"/>
  <c r="Y82" i="9"/>
  <c r="Z82" i="9"/>
  <c r="Y45" i="9"/>
  <c r="Z45" i="9"/>
  <c r="X97" i="9"/>
  <c r="Y65" i="9"/>
  <c r="Z65" i="9"/>
  <c r="M97" i="9"/>
  <c r="W44" i="9"/>
  <c r="Y44" i="9"/>
  <c r="Z44" i="9"/>
  <c r="Y72" i="9"/>
  <c r="Z72" i="9"/>
  <c r="O97" i="9"/>
  <c r="W20" i="9"/>
  <c r="Y20" i="9"/>
  <c r="Z20" i="9"/>
  <c r="W97" i="9"/>
  <c r="Y97" i="9"/>
  <c r="Z97" i="9"/>
  <c r="S166" i="1"/>
  <c r="R166" i="1"/>
  <c r="M166" i="1"/>
  <c r="K166" i="1"/>
  <c r="T17" i="1"/>
  <c r="T18" i="1"/>
  <c r="T19" i="1"/>
  <c r="T20" i="1"/>
  <c r="T21" i="1"/>
  <c r="T22" i="1"/>
  <c r="T23" i="1"/>
  <c r="J166" i="1"/>
  <c r="O12" i="1"/>
  <c r="T12" i="1"/>
  <c r="O13" i="1"/>
  <c r="T13" i="1"/>
  <c r="O15" i="1"/>
  <c r="T15" i="1"/>
  <c r="O26" i="1"/>
  <c r="T26" i="1"/>
  <c r="O27" i="1"/>
  <c r="T27" i="1"/>
  <c r="O28" i="1"/>
  <c r="T28" i="1"/>
  <c r="O30" i="1"/>
  <c r="T30" i="1"/>
  <c r="O32" i="1"/>
  <c r="T32" i="1"/>
  <c r="O33" i="1"/>
  <c r="T33" i="1"/>
  <c r="O38" i="1"/>
  <c r="T38" i="1"/>
  <c r="O39" i="1"/>
  <c r="T39" i="1"/>
  <c r="O40" i="1"/>
  <c r="T40" i="1"/>
  <c r="O42" i="1"/>
  <c r="T42" i="1"/>
  <c r="O43" i="1"/>
  <c r="T43" i="1"/>
  <c r="O45" i="1"/>
  <c r="T45" i="1"/>
  <c r="O46" i="1"/>
  <c r="T46" i="1"/>
  <c r="O47" i="1"/>
  <c r="T47" i="1"/>
  <c r="O48" i="1"/>
  <c r="T48" i="1"/>
  <c r="O49" i="1"/>
  <c r="T49" i="1"/>
  <c r="O50" i="1"/>
  <c r="T50" i="1"/>
  <c r="O51" i="1"/>
  <c r="T51" i="1"/>
  <c r="O52" i="1"/>
  <c r="T52" i="1"/>
  <c r="O53" i="1"/>
  <c r="T53" i="1"/>
  <c r="O54" i="1"/>
  <c r="T54" i="1"/>
  <c r="O55" i="1"/>
  <c r="T55" i="1"/>
  <c r="O56" i="1"/>
  <c r="T56" i="1"/>
  <c r="O58" i="1"/>
  <c r="T58" i="1"/>
  <c r="O59" i="1"/>
  <c r="T59" i="1"/>
  <c r="O60" i="1"/>
  <c r="T60" i="1"/>
  <c r="O61" i="1"/>
  <c r="T61" i="1"/>
  <c r="O62" i="1"/>
  <c r="T62" i="1"/>
  <c r="O64" i="1"/>
  <c r="T64" i="1"/>
  <c r="O65" i="1"/>
  <c r="T65" i="1"/>
  <c r="O66" i="1"/>
  <c r="T66" i="1"/>
  <c r="O68" i="1"/>
  <c r="T68" i="1"/>
  <c r="O69" i="1"/>
  <c r="T69" i="1"/>
  <c r="O70" i="1"/>
  <c r="T70" i="1"/>
  <c r="O75" i="1"/>
  <c r="T75" i="1"/>
  <c r="O77" i="1"/>
  <c r="T77" i="1"/>
  <c r="O78" i="1"/>
  <c r="T78" i="1"/>
  <c r="O79" i="1"/>
  <c r="T79" i="1"/>
  <c r="O80" i="1"/>
  <c r="T80" i="1"/>
  <c r="O81" i="1"/>
  <c r="T81" i="1"/>
  <c r="O82" i="1"/>
  <c r="T82" i="1"/>
  <c r="O83" i="1"/>
  <c r="T83" i="1"/>
  <c r="O85" i="1"/>
  <c r="T85" i="1"/>
  <c r="O86" i="1"/>
  <c r="T86" i="1"/>
  <c r="O87" i="1"/>
  <c r="T87" i="1"/>
  <c r="O88" i="1"/>
  <c r="T88" i="1"/>
  <c r="O89" i="1"/>
  <c r="T89" i="1"/>
  <c r="O90" i="1"/>
  <c r="T90" i="1"/>
  <c r="O91" i="1"/>
  <c r="T91" i="1"/>
  <c r="O92" i="1"/>
  <c r="T92" i="1"/>
  <c r="O93" i="1"/>
  <c r="T93" i="1"/>
  <c r="O94" i="1"/>
  <c r="T94" i="1"/>
  <c r="O98" i="1"/>
  <c r="T98" i="1"/>
  <c r="O102" i="1"/>
  <c r="T102" i="1"/>
  <c r="O105" i="1"/>
  <c r="T105" i="1"/>
  <c r="O106" i="1"/>
  <c r="T106" i="1"/>
  <c r="O110" i="1"/>
  <c r="T110" i="1"/>
  <c r="O114" i="1"/>
  <c r="T114" i="1"/>
  <c r="O115" i="1"/>
  <c r="T115" i="1"/>
  <c r="O116" i="1"/>
  <c r="T116" i="1"/>
  <c r="O118" i="1"/>
  <c r="T118" i="1"/>
  <c r="O119" i="1"/>
  <c r="T119" i="1"/>
  <c r="O120" i="1"/>
  <c r="T120" i="1"/>
  <c r="O124" i="1"/>
  <c r="T124" i="1"/>
  <c r="O125" i="1"/>
  <c r="T125" i="1"/>
  <c r="O126" i="1"/>
  <c r="T126" i="1"/>
  <c r="O127" i="1"/>
  <c r="T127" i="1"/>
  <c r="O128" i="1"/>
  <c r="T128" i="1"/>
  <c r="O129" i="1"/>
  <c r="T129" i="1"/>
  <c r="O130" i="1"/>
  <c r="T130" i="1"/>
  <c r="O131" i="1"/>
  <c r="T131" i="1"/>
  <c r="O132" i="1"/>
  <c r="T132" i="1"/>
  <c r="O134" i="1"/>
  <c r="T134" i="1"/>
  <c r="O135" i="1"/>
  <c r="T135" i="1"/>
  <c r="O136" i="1"/>
  <c r="T136" i="1"/>
  <c r="O137" i="1"/>
  <c r="T137" i="1"/>
  <c r="O139" i="1"/>
  <c r="T139" i="1"/>
  <c r="O140" i="1"/>
  <c r="T140" i="1"/>
  <c r="O141" i="1"/>
  <c r="T141" i="1"/>
  <c r="O142" i="1"/>
  <c r="T142" i="1"/>
  <c r="O146" i="1"/>
  <c r="T146" i="1"/>
  <c r="O147" i="1"/>
  <c r="T147" i="1"/>
  <c r="O148" i="1"/>
  <c r="T148" i="1"/>
  <c r="O149" i="1"/>
  <c r="T149" i="1"/>
  <c r="O150" i="1"/>
  <c r="T150" i="1"/>
  <c r="O151" i="1"/>
  <c r="T151" i="1"/>
  <c r="O154" i="1"/>
  <c r="T154" i="1"/>
  <c r="O155" i="1"/>
  <c r="T155" i="1"/>
  <c r="O157" i="1"/>
  <c r="T157" i="1"/>
  <c r="O158" i="1"/>
  <c r="T158" i="1"/>
  <c r="O159" i="1"/>
  <c r="T159" i="1"/>
  <c r="O160" i="1"/>
  <c r="T160" i="1"/>
  <c r="O161" i="1"/>
  <c r="T161" i="1"/>
  <c r="O162" i="1"/>
  <c r="T162" i="1"/>
  <c r="O165" i="1"/>
  <c r="T165" i="1"/>
  <c r="U165" i="1"/>
  <c r="W165" i="1"/>
  <c r="X165" i="1"/>
  <c r="O11" i="1"/>
  <c r="T11" i="1"/>
  <c r="X16" i="1"/>
  <c r="X24" i="1"/>
  <c r="X29" i="1"/>
  <c r="X41" i="1"/>
  <c r="X57" i="1"/>
  <c r="X74" i="1"/>
  <c r="X84" i="1"/>
  <c r="X97" i="1"/>
  <c r="X112" i="1"/>
  <c r="X123" i="1"/>
  <c r="X133" i="1"/>
  <c r="X138" i="1"/>
  <c r="X152" i="1"/>
  <c r="U12" i="1"/>
  <c r="W12" i="1"/>
  <c r="X12" i="1"/>
  <c r="U13" i="1"/>
  <c r="U15" i="1"/>
  <c r="W15" i="1"/>
  <c r="X15" i="1"/>
  <c r="U17" i="1"/>
  <c r="U18" i="1"/>
  <c r="W18" i="1"/>
  <c r="X18" i="1"/>
  <c r="U19" i="1"/>
  <c r="W19" i="1"/>
  <c r="X19" i="1"/>
  <c r="U20" i="1"/>
  <c r="W20" i="1"/>
  <c r="X20" i="1"/>
  <c r="U21" i="1"/>
  <c r="W21" i="1"/>
  <c r="X21" i="1"/>
  <c r="U22" i="1"/>
  <c r="W22" i="1"/>
  <c r="X22" i="1"/>
  <c r="U23" i="1"/>
  <c r="W23" i="1"/>
  <c r="X23" i="1"/>
  <c r="U26" i="1"/>
  <c r="W26" i="1"/>
  <c r="X26" i="1"/>
  <c r="U27" i="1"/>
  <c r="W27" i="1"/>
  <c r="X27" i="1"/>
  <c r="U28" i="1"/>
  <c r="W28" i="1"/>
  <c r="X28" i="1"/>
  <c r="U30" i="1"/>
  <c r="W30" i="1"/>
  <c r="X30" i="1"/>
  <c r="U32" i="1"/>
  <c r="W32" i="1"/>
  <c r="X32" i="1"/>
  <c r="U33" i="1"/>
  <c r="W33" i="1"/>
  <c r="X33" i="1"/>
  <c r="U38" i="1"/>
  <c r="W38" i="1"/>
  <c r="X38" i="1"/>
  <c r="U39" i="1"/>
  <c r="W39" i="1"/>
  <c r="X39" i="1"/>
  <c r="U40" i="1"/>
  <c r="W40" i="1"/>
  <c r="X40" i="1"/>
  <c r="U42" i="1"/>
  <c r="W42" i="1"/>
  <c r="X42" i="1"/>
  <c r="U43" i="1"/>
  <c r="W43" i="1"/>
  <c r="X43" i="1"/>
  <c r="U45" i="1"/>
  <c r="W45" i="1"/>
  <c r="X45" i="1"/>
  <c r="U46" i="1"/>
  <c r="W46" i="1"/>
  <c r="X46" i="1"/>
  <c r="U47" i="1"/>
  <c r="W47" i="1"/>
  <c r="X47" i="1"/>
  <c r="U48" i="1"/>
  <c r="W48" i="1"/>
  <c r="X48" i="1"/>
  <c r="U49" i="1"/>
  <c r="W49" i="1"/>
  <c r="X49" i="1"/>
  <c r="U50" i="1"/>
  <c r="W50" i="1"/>
  <c r="X50" i="1"/>
  <c r="U51" i="1"/>
  <c r="W51" i="1"/>
  <c r="X51" i="1"/>
  <c r="U52" i="1"/>
  <c r="W52" i="1"/>
  <c r="X52" i="1"/>
  <c r="U53" i="1"/>
  <c r="W53" i="1"/>
  <c r="X53" i="1"/>
  <c r="U54" i="1"/>
  <c r="W54" i="1"/>
  <c r="X54" i="1"/>
  <c r="U55" i="1"/>
  <c r="W55" i="1"/>
  <c r="X55" i="1"/>
  <c r="U56" i="1"/>
  <c r="W56" i="1"/>
  <c r="X56" i="1"/>
  <c r="U58" i="1"/>
  <c r="W58" i="1"/>
  <c r="X58" i="1"/>
  <c r="U59" i="1"/>
  <c r="W59" i="1"/>
  <c r="X59" i="1"/>
  <c r="U60" i="1"/>
  <c r="W60" i="1"/>
  <c r="X60" i="1"/>
  <c r="U61" i="1"/>
  <c r="W61" i="1"/>
  <c r="X61" i="1"/>
  <c r="U62" i="1"/>
  <c r="W62" i="1"/>
  <c r="X62" i="1"/>
  <c r="U64" i="1"/>
  <c r="W64" i="1"/>
  <c r="X64" i="1"/>
  <c r="U65" i="1"/>
  <c r="W65" i="1"/>
  <c r="X65" i="1"/>
  <c r="U66" i="1"/>
  <c r="W66" i="1"/>
  <c r="X66" i="1"/>
  <c r="U68" i="1"/>
  <c r="W68" i="1"/>
  <c r="X68" i="1"/>
  <c r="U69" i="1"/>
  <c r="W69" i="1"/>
  <c r="X69" i="1"/>
  <c r="U70" i="1"/>
  <c r="W70" i="1"/>
  <c r="X70" i="1"/>
  <c r="U75" i="1"/>
  <c r="W75" i="1"/>
  <c r="X75" i="1"/>
  <c r="U77" i="1"/>
  <c r="W77" i="1"/>
  <c r="X77" i="1"/>
  <c r="U78" i="1"/>
  <c r="W78" i="1"/>
  <c r="X78" i="1"/>
  <c r="U79" i="1"/>
  <c r="W79" i="1"/>
  <c r="X79" i="1"/>
  <c r="U80" i="1"/>
  <c r="W80" i="1"/>
  <c r="X80" i="1"/>
  <c r="U81" i="1"/>
  <c r="W81" i="1"/>
  <c r="X81" i="1"/>
  <c r="U82" i="1"/>
  <c r="W82" i="1"/>
  <c r="X82" i="1"/>
  <c r="U83" i="1"/>
  <c r="W83" i="1"/>
  <c r="X83" i="1"/>
  <c r="U85" i="1"/>
  <c r="W85" i="1"/>
  <c r="X85" i="1"/>
  <c r="U86" i="1"/>
  <c r="W86" i="1"/>
  <c r="X86" i="1"/>
  <c r="U87" i="1"/>
  <c r="W87" i="1"/>
  <c r="X87" i="1"/>
  <c r="U88" i="1"/>
  <c r="W88" i="1"/>
  <c r="X88" i="1"/>
  <c r="U89" i="1"/>
  <c r="W89" i="1"/>
  <c r="X89" i="1"/>
  <c r="U90" i="1"/>
  <c r="W90" i="1"/>
  <c r="X90" i="1"/>
  <c r="U91" i="1"/>
  <c r="W91" i="1"/>
  <c r="X91" i="1"/>
  <c r="U92" i="1"/>
  <c r="W92" i="1"/>
  <c r="X92" i="1"/>
  <c r="U93" i="1"/>
  <c r="W93" i="1"/>
  <c r="X93" i="1"/>
  <c r="U94" i="1"/>
  <c r="W94" i="1"/>
  <c r="X94" i="1"/>
  <c r="U98" i="1"/>
  <c r="W98" i="1"/>
  <c r="X98" i="1"/>
  <c r="U102" i="1"/>
  <c r="W102" i="1"/>
  <c r="X102" i="1"/>
  <c r="U105" i="1"/>
  <c r="W105" i="1"/>
  <c r="X105" i="1"/>
  <c r="U106" i="1"/>
  <c r="W106" i="1"/>
  <c r="X106" i="1"/>
  <c r="U110" i="1"/>
  <c r="W110" i="1"/>
  <c r="X110" i="1"/>
  <c r="U114" i="1"/>
  <c r="W114" i="1"/>
  <c r="X114" i="1"/>
  <c r="U115" i="1"/>
  <c r="W115" i="1"/>
  <c r="X115" i="1"/>
  <c r="U116" i="1"/>
  <c r="W116" i="1"/>
  <c r="X116" i="1"/>
  <c r="U118" i="1"/>
  <c r="W118" i="1"/>
  <c r="X118" i="1"/>
  <c r="U119" i="1"/>
  <c r="W119" i="1"/>
  <c r="X119" i="1"/>
  <c r="U120" i="1"/>
  <c r="W120" i="1"/>
  <c r="X120" i="1"/>
  <c r="U124" i="1"/>
  <c r="W124" i="1"/>
  <c r="X124" i="1"/>
  <c r="U125" i="1"/>
  <c r="W125" i="1"/>
  <c r="X125" i="1"/>
  <c r="U126" i="1"/>
  <c r="W126" i="1"/>
  <c r="X126" i="1"/>
  <c r="U127" i="1"/>
  <c r="W127" i="1"/>
  <c r="X127" i="1"/>
  <c r="U128" i="1"/>
  <c r="W128" i="1"/>
  <c r="X128" i="1"/>
  <c r="U129" i="1"/>
  <c r="W129" i="1"/>
  <c r="X129" i="1"/>
  <c r="U130" i="1"/>
  <c r="W130" i="1"/>
  <c r="X130" i="1"/>
  <c r="U131" i="1"/>
  <c r="W131" i="1"/>
  <c r="X131" i="1"/>
  <c r="U132" i="1"/>
  <c r="W132" i="1"/>
  <c r="X132" i="1"/>
  <c r="U134" i="1"/>
  <c r="W134" i="1"/>
  <c r="X134" i="1"/>
  <c r="U135" i="1"/>
  <c r="W135" i="1"/>
  <c r="X135" i="1"/>
  <c r="U136" i="1"/>
  <c r="W136" i="1"/>
  <c r="X136" i="1"/>
  <c r="U137" i="1"/>
  <c r="W137" i="1"/>
  <c r="X137" i="1"/>
  <c r="U139" i="1"/>
  <c r="U140" i="1"/>
  <c r="U141" i="1"/>
  <c r="U142" i="1"/>
  <c r="W142" i="1"/>
  <c r="X142" i="1"/>
  <c r="U146" i="1"/>
  <c r="W146" i="1"/>
  <c r="X146" i="1"/>
  <c r="U147" i="1"/>
  <c r="W147" i="1"/>
  <c r="X147" i="1"/>
  <c r="U148" i="1"/>
  <c r="W148" i="1"/>
  <c r="X148" i="1"/>
  <c r="U149" i="1"/>
  <c r="W149" i="1"/>
  <c r="X149" i="1"/>
  <c r="U150" i="1"/>
  <c r="W150" i="1"/>
  <c r="X150" i="1"/>
  <c r="U151" i="1"/>
  <c r="W151" i="1"/>
  <c r="X151" i="1"/>
  <c r="U154" i="1"/>
  <c r="W154" i="1"/>
  <c r="X154" i="1"/>
  <c r="U155" i="1"/>
  <c r="W155" i="1"/>
  <c r="X155" i="1"/>
  <c r="U157" i="1"/>
  <c r="W157" i="1"/>
  <c r="X157" i="1"/>
  <c r="U158" i="1"/>
  <c r="W158" i="1"/>
  <c r="X158" i="1"/>
  <c r="U159" i="1"/>
  <c r="W159" i="1"/>
  <c r="X159" i="1"/>
  <c r="U160" i="1"/>
  <c r="W160" i="1"/>
  <c r="X160" i="1"/>
  <c r="U161" i="1"/>
  <c r="W161" i="1"/>
  <c r="X161" i="1"/>
  <c r="U162" i="1"/>
  <c r="W162" i="1"/>
  <c r="X162" i="1"/>
  <c r="U11" i="1"/>
  <c r="W11" i="1"/>
  <c r="Q25" i="1"/>
  <c r="Q31" i="1"/>
  <c r="Q44" i="1"/>
  <c r="Q63" i="1"/>
  <c r="Q67" i="1"/>
  <c r="Q76" i="1"/>
  <c r="Q95" i="1"/>
  <c r="V95" i="1"/>
  <c r="Q96" i="1"/>
  <c r="Q99" i="1"/>
  <c r="Q100" i="1"/>
  <c r="Q101" i="1"/>
  <c r="Q103" i="1"/>
  <c r="Q104" i="1"/>
  <c r="Q113" i="1"/>
  <c r="Q117" i="1"/>
  <c r="Q121" i="1"/>
  <c r="Q122" i="1"/>
  <c r="Q153" i="1"/>
  <c r="Q156" i="1"/>
  <c r="Q163" i="1"/>
  <c r="Q14" i="1"/>
  <c r="O14" i="1"/>
  <c r="T14" i="1"/>
  <c r="U14" i="1"/>
  <c r="V14" i="1"/>
  <c r="O156" i="1"/>
  <c r="T156" i="1"/>
  <c r="U156" i="1"/>
  <c r="V156" i="1"/>
  <c r="O121" i="1"/>
  <c r="T121" i="1"/>
  <c r="U121" i="1"/>
  <c r="V121" i="1"/>
  <c r="O113" i="1"/>
  <c r="T113" i="1"/>
  <c r="U113" i="1"/>
  <c r="V113" i="1"/>
  <c r="O103" i="1"/>
  <c r="T103" i="1"/>
  <c r="U103" i="1"/>
  <c r="V103" i="1"/>
  <c r="W103" i="1"/>
  <c r="X103" i="1"/>
  <c r="O100" i="1"/>
  <c r="T100" i="1"/>
  <c r="U100" i="1"/>
  <c r="V100" i="1"/>
  <c r="W100" i="1"/>
  <c r="X100" i="1"/>
  <c r="O96" i="1"/>
  <c r="T96" i="1"/>
  <c r="U96" i="1"/>
  <c r="V96" i="1"/>
  <c r="W96" i="1"/>
  <c r="X96" i="1"/>
  <c r="O76" i="1"/>
  <c r="T76" i="1"/>
  <c r="U76" i="1"/>
  <c r="V76" i="1"/>
  <c r="W76" i="1"/>
  <c r="X76" i="1"/>
  <c r="O63" i="1"/>
  <c r="T63" i="1"/>
  <c r="U63" i="1"/>
  <c r="V63" i="1"/>
  <c r="W63" i="1"/>
  <c r="X63" i="1"/>
  <c r="O31" i="1"/>
  <c r="T31" i="1"/>
  <c r="U31" i="1"/>
  <c r="V31" i="1"/>
  <c r="W31" i="1"/>
  <c r="X31" i="1"/>
  <c r="O163" i="1"/>
  <c r="T163" i="1"/>
  <c r="U163" i="1"/>
  <c r="V163" i="1"/>
  <c r="W163" i="1"/>
  <c r="X163" i="1"/>
  <c r="O153" i="1"/>
  <c r="T153" i="1"/>
  <c r="U153" i="1"/>
  <c r="V153" i="1"/>
  <c r="W153" i="1"/>
  <c r="X153" i="1"/>
  <c r="O122" i="1"/>
  <c r="T122" i="1"/>
  <c r="U122" i="1"/>
  <c r="V122" i="1"/>
  <c r="W122" i="1"/>
  <c r="X122" i="1"/>
  <c r="O117" i="1"/>
  <c r="T117" i="1"/>
  <c r="U117" i="1"/>
  <c r="V117" i="1"/>
  <c r="W117" i="1"/>
  <c r="X117" i="1"/>
  <c r="O104" i="1"/>
  <c r="T104" i="1"/>
  <c r="U104" i="1"/>
  <c r="V104" i="1"/>
  <c r="W104" i="1"/>
  <c r="X104" i="1"/>
  <c r="O101" i="1"/>
  <c r="T101" i="1"/>
  <c r="U101" i="1"/>
  <c r="V101" i="1"/>
  <c r="W101" i="1"/>
  <c r="X101" i="1"/>
  <c r="O99" i="1"/>
  <c r="T99" i="1"/>
  <c r="U99" i="1"/>
  <c r="V99" i="1"/>
  <c r="W99" i="1"/>
  <c r="X99" i="1"/>
  <c r="O67" i="1"/>
  <c r="T67" i="1"/>
  <c r="U67" i="1"/>
  <c r="V67" i="1"/>
  <c r="W67" i="1"/>
  <c r="X67" i="1"/>
  <c r="O44" i="1"/>
  <c r="T44" i="1"/>
  <c r="U44" i="1"/>
  <c r="V44" i="1"/>
  <c r="W44" i="1"/>
  <c r="X44" i="1"/>
  <c r="O25" i="1"/>
  <c r="T25" i="1"/>
  <c r="U25" i="1"/>
  <c r="V25" i="1"/>
  <c r="W25" i="1"/>
  <c r="X25" i="1"/>
  <c r="W156" i="1"/>
  <c r="X156" i="1"/>
  <c r="Q166" i="1"/>
  <c r="O95" i="1"/>
  <c r="W140" i="1"/>
  <c r="X140" i="1"/>
  <c r="W141" i="1"/>
  <c r="X141" i="1"/>
  <c r="W139" i="1"/>
  <c r="X139" i="1"/>
  <c r="W13" i="1"/>
  <c r="X13" i="1"/>
  <c r="W17" i="1"/>
  <c r="X11" i="1"/>
  <c r="I49" i="2"/>
  <c r="G49" i="2"/>
  <c r="E49" i="2"/>
  <c r="N10" i="2"/>
  <c r="M10" i="2"/>
  <c r="O10" i="2"/>
  <c r="W113" i="1"/>
  <c r="X113" i="1"/>
  <c r="W121" i="1"/>
  <c r="X121" i="1"/>
  <c r="W14" i="1"/>
  <c r="X14" i="1"/>
  <c r="V166" i="1"/>
  <c r="T95" i="1"/>
  <c r="O166" i="1"/>
  <c r="X17" i="1"/>
  <c r="U95" i="1"/>
  <c r="T166" i="1"/>
  <c r="W95" i="1"/>
  <c r="U166" i="1"/>
  <c r="I77" i="2"/>
  <c r="G77" i="2"/>
  <c r="E77" i="2"/>
  <c r="N76" i="2"/>
  <c r="M76" i="2"/>
  <c r="O76" i="2"/>
  <c r="X95" i="1"/>
  <c r="X166" i="1"/>
  <c r="W166" i="1"/>
  <c r="M77" i="2"/>
  <c r="N77" i="2"/>
  <c r="O77" i="2"/>
  <c r="H17" i="7"/>
  <c r="K17" i="7"/>
  <c r="O16" i="7"/>
  <c r="W16" i="7"/>
  <c r="X16" i="7"/>
  <c r="K11" i="8"/>
  <c r="F46" i="6"/>
  <c r="H14" i="6"/>
  <c r="F14" i="6"/>
  <c r="J12" i="6"/>
  <c r="J11" i="6"/>
  <c r="P11" i="6"/>
  <c r="Q11" i="6"/>
  <c r="O10" i="8"/>
  <c r="P10" i="8"/>
  <c r="P11" i="8"/>
  <c r="O11" i="8"/>
  <c r="Q11" i="8"/>
  <c r="O14" i="6"/>
  <c r="J14" i="6"/>
  <c r="P12" i="6"/>
  <c r="Q12" i="6"/>
  <c r="P13" i="6"/>
  <c r="Q13" i="6"/>
  <c r="I43" i="3"/>
  <c r="O43" i="3"/>
  <c r="I41" i="3"/>
  <c r="O41" i="3"/>
  <c r="I11" i="3"/>
  <c r="O11" i="3"/>
  <c r="I12" i="3"/>
  <c r="O12" i="3"/>
  <c r="I10" i="3"/>
  <c r="L10" i="3"/>
  <c r="E44" i="3"/>
  <c r="I19" i="4"/>
  <c r="Q10" i="4"/>
  <c r="Q12" i="4"/>
  <c r="Q13" i="4"/>
  <c r="Q15" i="4"/>
  <c r="Q16" i="4"/>
  <c r="Q9" i="4"/>
  <c r="Q19" i="4"/>
  <c r="O12" i="4"/>
  <c r="O13" i="4"/>
  <c r="O16" i="4"/>
  <c r="O19" i="4"/>
  <c r="M10" i="4"/>
  <c r="R10" i="4"/>
  <c r="M12" i="4"/>
  <c r="R12" i="4"/>
  <c r="M13" i="4"/>
  <c r="R13" i="4"/>
  <c r="M15" i="4"/>
  <c r="R15" i="4"/>
  <c r="M16" i="4"/>
  <c r="R16" i="4"/>
  <c r="M18" i="4"/>
  <c r="R18" i="4"/>
  <c r="M9" i="4"/>
  <c r="M19" i="4"/>
  <c r="O12" i="7"/>
  <c r="L11" i="3"/>
  <c r="L43" i="3"/>
  <c r="P43" i="3"/>
  <c r="I14" i="3"/>
  <c r="O10" i="3"/>
  <c r="O14" i="3"/>
  <c r="L12" i="3"/>
  <c r="L14" i="3"/>
  <c r="P10" i="3"/>
  <c r="P11" i="3"/>
  <c r="W12" i="7"/>
  <c r="X12" i="7"/>
  <c r="O17" i="7"/>
  <c r="R10" i="8"/>
  <c r="R11" i="8"/>
  <c r="P14" i="6"/>
  <c r="Q14" i="6"/>
  <c r="O44" i="3"/>
  <c r="N41" i="3"/>
  <c r="N44" i="3"/>
  <c r="I44" i="3"/>
  <c r="L41" i="3"/>
  <c r="L44" i="3"/>
  <c r="R9" i="4"/>
  <c r="R19" i="4"/>
  <c r="V48" i="7"/>
  <c r="K48" i="7"/>
  <c r="H48" i="7"/>
  <c r="O42" i="7"/>
  <c r="W42" i="7"/>
  <c r="X42" i="7"/>
  <c r="X48" i="7"/>
  <c r="P41" i="3"/>
  <c r="P44" i="3"/>
  <c r="P12" i="3"/>
  <c r="P14" i="3"/>
  <c r="O48" i="7"/>
  <c r="S14" i="7"/>
  <c r="S17" i="7"/>
  <c r="W14" i="7"/>
  <c r="X14" i="7"/>
  <c r="X17" i="7"/>
  <c r="W48" i="7"/>
  <c r="W17" i="7"/>
  <c r="E15" i="5"/>
  <c r="I15" i="5"/>
  <c r="K12" i="5"/>
  <c r="N12" i="5"/>
  <c r="P12" i="5"/>
  <c r="Q12" i="5"/>
  <c r="K13" i="5"/>
  <c r="N13" i="5"/>
  <c r="P13" i="5"/>
  <c r="Q13" i="5"/>
  <c r="G15" i="5"/>
  <c r="O15" i="5"/>
  <c r="K14" i="5"/>
  <c r="N14" i="5"/>
  <c r="P14" i="5"/>
  <c r="Q14" i="5"/>
  <c r="K11" i="5"/>
  <c r="K15" i="5"/>
  <c r="N11" i="5"/>
  <c r="K12" i="2"/>
  <c r="K15" i="2"/>
  <c r="N16" i="2"/>
  <c r="N18" i="2"/>
  <c r="N20" i="2"/>
  <c r="N22" i="2"/>
  <c r="N24" i="2"/>
  <c r="N26" i="2"/>
  <c r="N28" i="2"/>
  <c r="N30" i="2"/>
  <c r="N31" i="2"/>
  <c r="N33" i="2"/>
  <c r="N39" i="2"/>
  <c r="K41" i="2"/>
  <c r="N41" i="2"/>
  <c r="N44" i="2"/>
  <c r="N46" i="2"/>
  <c r="N48" i="2"/>
  <c r="E14" i="3"/>
  <c r="N47" i="2"/>
  <c r="N45" i="2"/>
  <c r="N43" i="2"/>
  <c r="N42" i="2"/>
  <c r="N40" i="2"/>
  <c r="N38" i="2"/>
  <c r="N32" i="2"/>
  <c r="N29" i="2"/>
  <c r="N27" i="2"/>
  <c r="N25" i="2"/>
  <c r="N23" i="2"/>
  <c r="N21" i="2"/>
  <c r="N19" i="2"/>
  <c r="N17" i="2"/>
  <c r="N11" i="2"/>
  <c r="N12" i="2"/>
  <c r="K49" i="2"/>
  <c r="P11" i="5"/>
  <c r="N15" i="5"/>
  <c r="N13" i="2"/>
  <c r="N14" i="2"/>
  <c r="N15" i="2"/>
  <c r="M11" i="2"/>
  <c r="M12" i="2"/>
  <c r="O12" i="2"/>
  <c r="M13" i="2"/>
  <c r="M14" i="2"/>
  <c r="M15" i="2"/>
  <c r="M16" i="2"/>
  <c r="O16" i="2"/>
  <c r="M17" i="2"/>
  <c r="O17" i="2"/>
  <c r="M18" i="2"/>
  <c r="O18" i="2"/>
  <c r="M19" i="2"/>
  <c r="O19" i="2"/>
  <c r="M20" i="2"/>
  <c r="O20" i="2"/>
  <c r="M21" i="2"/>
  <c r="O21" i="2"/>
  <c r="M22" i="2"/>
  <c r="O22" i="2"/>
  <c r="M23" i="2"/>
  <c r="O23" i="2"/>
  <c r="M24" i="2"/>
  <c r="O24" i="2"/>
  <c r="M25" i="2"/>
  <c r="O25" i="2"/>
  <c r="M26" i="2"/>
  <c r="O26" i="2"/>
  <c r="M27" i="2"/>
  <c r="O27" i="2"/>
  <c r="M28" i="2"/>
  <c r="O28" i="2"/>
  <c r="M29" i="2"/>
  <c r="O29" i="2"/>
  <c r="M30" i="2"/>
  <c r="O30" i="2"/>
  <c r="M31" i="2"/>
  <c r="O31" i="2"/>
  <c r="M32" i="2"/>
  <c r="O32" i="2"/>
  <c r="M33" i="2"/>
  <c r="O33" i="2"/>
  <c r="M38" i="2"/>
  <c r="O38" i="2"/>
  <c r="M39" i="2"/>
  <c r="O39" i="2"/>
  <c r="M40" i="2"/>
  <c r="O40" i="2"/>
  <c r="M41" i="2"/>
  <c r="O41" i="2"/>
  <c r="M42" i="2"/>
  <c r="O42" i="2"/>
  <c r="M43" i="2"/>
  <c r="O43" i="2"/>
  <c r="M44" i="2"/>
  <c r="O44" i="2"/>
  <c r="M45" i="2"/>
  <c r="O45" i="2"/>
  <c r="M46" i="2"/>
  <c r="O46" i="2"/>
  <c r="M47" i="2"/>
  <c r="O47" i="2"/>
  <c r="M48" i="2"/>
  <c r="O48" i="2"/>
  <c r="N49" i="2"/>
  <c r="O11" i="2"/>
  <c r="M49" i="2"/>
  <c r="O15" i="2"/>
  <c r="O13" i="2"/>
  <c r="P15" i="5"/>
  <c r="Q11" i="5"/>
  <c r="Q15" i="5"/>
  <c r="O14" i="2"/>
  <c r="O49" i="2"/>
</calcChain>
</file>

<file path=xl/sharedStrings.xml><?xml version="1.0" encoding="utf-8"?>
<sst xmlns="http://schemas.openxmlformats.org/spreadsheetml/2006/main" count="2822" uniqueCount="570">
  <si>
    <t xml:space="preserve">      SỞ Y TẾ NGHỆ AN</t>
  </si>
  <si>
    <t>TT</t>
  </si>
  <si>
    <t>Họ tên</t>
  </si>
  <si>
    <t>Hệ số mức lương cũ</t>
  </si>
  <si>
    <t>Ưu đãi tăng thêm</t>
  </si>
  <si>
    <t>Vượt khung</t>
  </si>
  <si>
    <t>Các khoản đóng góp tăng</t>
  </si>
  <si>
    <t>Số %</t>
  </si>
  <si>
    <t>Hệ số</t>
  </si>
  <si>
    <t>Số % VK</t>
  </si>
  <si>
    <t>Lang Thị Hà</t>
  </si>
  <si>
    <t>Lang Văn Thuận</t>
  </si>
  <si>
    <t>Nguyễn Thị Mai</t>
  </si>
  <si>
    <t>Vy Thị Vinh</t>
  </si>
  <si>
    <t>Tống Thị Cúc</t>
  </si>
  <si>
    <t xml:space="preserve"> </t>
  </si>
  <si>
    <t>Lê Thị Hồng Thắm</t>
  </si>
  <si>
    <t>Sầm Thị Giang</t>
  </si>
  <si>
    <t>Trần Anh Tuấn</t>
  </si>
  <si>
    <t>Vi Thị Nang</t>
  </si>
  <si>
    <t>Trương Trung Hiếu</t>
  </si>
  <si>
    <t>Vy Thị Danh</t>
  </si>
  <si>
    <t>Phan Thị Lài</t>
  </si>
  <si>
    <t>Lê Thị Thu Huyền</t>
  </si>
  <si>
    <t>Lê Thị Hải</t>
  </si>
  <si>
    <t>Lim Thị Phương Thảo</t>
  </si>
  <si>
    <t>Hồ Thị Thủy</t>
  </si>
  <si>
    <t>Lô Thị Mơ</t>
  </si>
  <si>
    <t>Lữ Thị Ly</t>
  </si>
  <si>
    <t>Nguyễn Thị Phương</t>
  </si>
  <si>
    <t>Hoàng Anh Hiệp</t>
  </si>
  <si>
    <t>Lang Thị Nga</t>
  </si>
  <si>
    <t>Lương Văn Thương</t>
  </si>
  <si>
    <t>Vi Thị Xuân</t>
  </si>
  <si>
    <t>Lê Hữu Ngọc</t>
  </si>
  <si>
    <t>Phạm Đình Thuần</t>
  </si>
  <si>
    <t>Sầm Thị Nga</t>
  </si>
  <si>
    <t>Cao Thị Huyền</t>
  </si>
  <si>
    <t>Nguyễn Thị Hợp</t>
  </si>
  <si>
    <t>Lương Thị Loan</t>
  </si>
  <si>
    <t>Nguyễn Tuấn Anh</t>
  </si>
  <si>
    <t>Lương xuân Quỳnh</t>
  </si>
  <si>
    <t>Nguyễn Thị Khuyên</t>
  </si>
  <si>
    <t>Lê Việt Thắng</t>
  </si>
  <si>
    <t>Quang Thị Ngọc</t>
  </si>
  <si>
    <t>GIÁM ĐỐC</t>
  </si>
  <si>
    <t>Nguyễn Thanh Tùng</t>
  </si>
  <si>
    <t>Chức vụ</t>
  </si>
  <si>
    <t>TRUNG TÂM Y TẾ HUYỆN QUỲ CHÂU</t>
  </si>
  <si>
    <t>CỘNG HÒA XÃ HỘI CHỦ NGHĨA VIỆT NAM</t>
  </si>
  <si>
    <t>Lang thị Hồng Lan</t>
  </si>
  <si>
    <t>Q.GIÁM ĐỐC</t>
  </si>
  <si>
    <t>Dương Đình Chỉnh</t>
  </si>
  <si>
    <t>Phan Bá Lịch</t>
  </si>
  <si>
    <t>Đặng Tân Minh</t>
  </si>
  <si>
    <t>Tổng cộng</t>
  </si>
  <si>
    <t>30/01/1975</t>
  </si>
  <si>
    <t>V.08.05.13</t>
  </si>
  <si>
    <t>13/01/1970</t>
  </si>
  <si>
    <t>V.08.03.07</t>
  </si>
  <si>
    <t>V.08.08.23</t>
  </si>
  <si>
    <t>30/04/1972</t>
  </si>
  <si>
    <t>22/04/1978</t>
  </si>
  <si>
    <t>21/10/1991</t>
  </si>
  <si>
    <t>V.08.07.19</t>
  </si>
  <si>
    <t>V.08.06.16</t>
  </si>
  <si>
    <t>V.08.08.21</t>
  </si>
  <si>
    <t>V.08.01.03</t>
  </si>
  <si>
    <t>06031</t>
  </si>
  <si>
    <t>Ngày sinh</t>
  </si>
  <si>
    <t>Mã nghạch</t>
  </si>
  <si>
    <t>Ngày xếp</t>
  </si>
  <si>
    <t>Hệ số mới</t>
  </si>
  <si>
    <t>Chênh lệch</t>
  </si>
  <si>
    <t>06a031</t>
  </si>
  <si>
    <t>V.08.04.10</t>
  </si>
  <si>
    <t xml:space="preserve">                  CỘNG HÒA XÃ HỘI CHỦ NGHĨA VIỆT NAM</t>
  </si>
  <si>
    <t>Ngày tháng năm sinh</t>
  </si>
  <si>
    <t>Mã ngạch</t>
  </si>
  <si>
    <t>Ghi chú</t>
  </si>
  <si>
    <t>Ngày hưởng</t>
  </si>
  <si>
    <t>Hoàng Thị Lập</t>
  </si>
  <si>
    <t>24/04/1965</t>
  </si>
  <si>
    <t>Lang Thị Thu</t>
  </si>
  <si>
    <t>Hoàng Thị Hường</t>
  </si>
  <si>
    <t>Quỳ Châu, ngày      tháng  5 năm 2018</t>
  </si>
  <si>
    <t>TRUNG TÂM Y TẾ QUỲ CHÂU</t>
  </si>
  <si>
    <t>NGƯỜI LẬP BIỂU</t>
  </si>
  <si>
    <t xml:space="preserve">     GIÁM ĐỐC </t>
  </si>
  <si>
    <t xml:space="preserve">       Nguyễn Thanh Tùng</t>
  </si>
  <si>
    <t>Họ và tên</t>
  </si>
  <si>
    <t>Xác nhận của Sở Y tế</t>
  </si>
  <si>
    <t>Q.GIÁM ĐỐC SỞ</t>
  </si>
  <si>
    <t xml:space="preserve">Số tiền tăng </t>
  </si>
  <si>
    <t>SỞ Y TẾ NGHỆ AN</t>
  </si>
  <si>
    <t xml:space="preserve">    Độc lập - Tự do - Hạnh phúc</t>
  </si>
  <si>
    <t>PP.TỔ CHỨC CÁN BỘ</t>
  </si>
  <si>
    <t xml:space="preserve"> CỘNG HÒA XÃ HỘI CHỦ NGHĨA VIỆT NAM</t>
  </si>
  <si>
    <t>Độc lập - Tự do - Hạnh phúc</t>
  </si>
  <si>
    <t>T/t</t>
  </si>
  <si>
    <t xml:space="preserve"> Lương hiện hưởng</t>
  </si>
  <si>
    <t xml:space="preserve"> Ngày xếp mới</t>
  </si>
  <si>
    <t xml:space="preserve"> Vượt khung</t>
  </si>
  <si>
    <t xml:space="preserve"> Ưu đãi tăng thêm</t>
  </si>
  <si>
    <t xml:space="preserve"> Thu hút tăng thêm</t>
  </si>
  <si>
    <t xml:space="preserve"> Khoản đóng góp</t>
  </si>
  <si>
    <t xml:space="preserve"> Ghi chú</t>
  </si>
  <si>
    <t xml:space="preserve"> Ngày xếp</t>
  </si>
  <si>
    <t xml:space="preserve">  Số%</t>
  </si>
  <si>
    <t xml:space="preserve"> Hệ số</t>
  </si>
  <si>
    <t>Trạm Y tế xã Châu Thuận</t>
  </si>
  <si>
    <t>Trần Xuân Hòa</t>
  </si>
  <si>
    <t>V.08.02.06</t>
  </si>
  <si>
    <t>Tăng Văn Tân</t>
  </si>
  <si>
    <t>Lê thị Quỳnh Giang</t>
  </si>
  <si>
    <t>Trạm Y tế xã Châu Hạnh</t>
  </si>
  <si>
    <t>Lê Thị Hòa</t>
  </si>
  <si>
    <t>Bùi Thị Hạnh</t>
  </si>
  <si>
    <t>Trạm Y tế xã Châu Hội</t>
  </si>
  <si>
    <t>Lương Thị Hiền</t>
  </si>
  <si>
    <t>Vi Thị Đào</t>
  </si>
  <si>
    <t xml:space="preserve">     CỘNG HÒA XÃ HỘI CHỦ NGHĨA VIỆT NAM</t>
  </si>
  <si>
    <t>DANH SÁCH</t>
  </si>
  <si>
    <t>Hệ số phụ câp</t>
  </si>
  <si>
    <t>Tổng</t>
  </si>
  <si>
    <t>Họ và Tên</t>
  </si>
  <si>
    <t>Khu vực</t>
  </si>
  <si>
    <t>Ưu đãi</t>
  </si>
  <si>
    <t>Độc hại</t>
  </si>
  <si>
    <t>Lưu động</t>
  </si>
  <si>
    <t>%</t>
  </si>
  <si>
    <t xml:space="preserve">GIÁM ĐỐC </t>
  </si>
  <si>
    <t>khoản đóng góp</t>
  </si>
  <si>
    <t>Tổng hệ số cắt giảm</t>
  </si>
  <si>
    <t>Thành tiền giảm/tháng</t>
  </si>
  <si>
    <t>Tống Văn Hải</t>
  </si>
  <si>
    <t>Lương Văn Việt</t>
  </si>
  <si>
    <t>Lữ Văn Dưỡng</t>
  </si>
  <si>
    <t>Các khoản đóng góp 24%</t>
  </si>
  <si>
    <t>Tổng hệ số</t>
  </si>
  <si>
    <t>Tổng số  tiền lương/ tháng</t>
  </si>
  <si>
    <t>Số%</t>
  </si>
  <si>
    <t>H số</t>
  </si>
  <si>
    <t xml:space="preserve">                       Xác nhận của Sở Y tế</t>
  </si>
  <si>
    <t>Phụ cấp giảm</t>
  </si>
  <si>
    <t>Được hưởng</t>
  </si>
  <si>
    <t>Đã hưởng</t>
  </si>
  <si>
    <t>Giảm</t>
  </si>
  <si>
    <t xml:space="preserve">Được hưởng </t>
  </si>
  <si>
    <t>Hsố</t>
  </si>
  <si>
    <t xml:space="preserve">Tổng Hsố giảm </t>
  </si>
  <si>
    <t>Tổng tiền giảm/tháng</t>
  </si>
  <si>
    <t>Lê Thị Quỳnh Giang</t>
  </si>
  <si>
    <t>Bổ sung</t>
  </si>
  <si>
    <t xml:space="preserve">Tổng Hsố tăng </t>
  </si>
  <si>
    <t>Tổng tiền tăng/tháng</t>
  </si>
  <si>
    <t>Thu hút</t>
  </si>
  <si>
    <t>Vi Thị Hiền</t>
  </si>
  <si>
    <t>DANH SÁCH CÁN BỘ VIÊN CHỨC TRẠM Y TẾ XÃ BỔ SUNG PHỤ CẤP LƯƠNG</t>
  </si>
  <si>
    <t>Quỳ Châu, ngày           tháng 5 năm 2018</t>
  </si>
  <si>
    <t>Vi Thị Chuyên</t>
  </si>
  <si>
    <t>Được hưởng %</t>
  </si>
  <si>
    <t>Đã hưởng%</t>
  </si>
  <si>
    <t>Công tác lâu năm</t>
  </si>
  <si>
    <t>Phạm Thị Vân</t>
  </si>
  <si>
    <t>Quỳ Châu, ngày       tháng 5 năm 2018</t>
  </si>
  <si>
    <t>DANH SÁCH CÁN BỘ TRẠM Y TẾ CẮT GIẢM PHỤ CẤP LƯƠNG</t>
  </si>
  <si>
    <t>Phụ cấp bổ sung</t>
  </si>
  <si>
    <t>Quỳ châu, ngày       tháng 5 năm 2018</t>
  </si>
  <si>
    <t xml:space="preserve">Q.GIÁM ĐỐC </t>
  </si>
  <si>
    <t>Quỳ Châu, ngày          tháng 5 năm 2018</t>
  </si>
  <si>
    <t xml:space="preserve">                            Độc lập - Tự do - Hạnh phúc</t>
  </si>
  <si>
    <t>Quỳ Châu, ngày            tháng 5 năm 2018</t>
  </si>
  <si>
    <t xml:space="preserve">   Q.GIÁM ĐỐC</t>
  </si>
  <si>
    <t>Trạm Y tế xã Châu Phong</t>
  </si>
  <si>
    <t>DANH SÁCH CÁN BỘ VIÊN CHỨC TRẠM Y TẾ ĐƯỢC NÂNG LƯƠNG ĐẦU NĂM 2018</t>
  </si>
  <si>
    <t xml:space="preserve"> Số tiền tăng thêm/ tháng</t>
  </si>
  <si>
    <t>PP. TỔ CHỨC CÁN BỘ</t>
  </si>
  <si>
    <t xml:space="preserve">          Độc lập - Tự do - Hạnh phúc</t>
  </si>
  <si>
    <t xml:space="preserve"> Chênh lệch Hệ số</t>
  </si>
  <si>
    <t xml:space="preserve"> Hệ số mới</t>
  </si>
  <si>
    <t>Quang Văn Dũng</t>
  </si>
  <si>
    <t>Lê Thị Nga</t>
  </si>
  <si>
    <t>Lương hiện hưởng</t>
  </si>
  <si>
    <t>Phụ cấp vượt khung</t>
  </si>
  <si>
    <t>Thu hút tăng</t>
  </si>
  <si>
    <t>Số tiền tăng/ tháng</t>
  </si>
  <si>
    <t xml:space="preserve">Hệ số VK tăng </t>
  </si>
  <si>
    <t>Hệ số VK tăng</t>
  </si>
  <si>
    <t xml:space="preserve">    PP. TỔ CHỨC CÁN BỘ</t>
  </si>
  <si>
    <t>Trạm Y tế Châu Hạnh</t>
  </si>
  <si>
    <t>Trạm Y tế Châu Phong</t>
  </si>
  <si>
    <t>Lô Thanh Quý</t>
  </si>
  <si>
    <t xml:space="preserve"> Ngày hưởng</t>
  </si>
  <si>
    <t>Hệ số lương hiện hưởng</t>
  </si>
  <si>
    <t>Hệ số bổ sung</t>
  </si>
  <si>
    <t>Tổng tiền tăng/ tháng</t>
  </si>
  <si>
    <t>Tổng HS tăng</t>
  </si>
  <si>
    <t>V.08.01.02</t>
  </si>
  <si>
    <t>DANH SÁCH CÁN BỘ VIÊN CHỨC BỔ SUNG QUỸ LƯƠNG CHỨC DANH NGHỀ</t>
  </si>
  <si>
    <t>Nguyễn Thị Hiền</t>
  </si>
  <si>
    <t>20/6/1994</t>
  </si>
  <si>
    <t>Lang Thị Trúc Phương</t>
  </si>
  <si>
    <t>Đặng Ngọc Linh</t>
  </si>
  <si>
    <t>21/11/1992</t>
  </si>
  <si>
    <t>Lương Thị Nhã</t>
  </si>
  <si>
    <t>27/9/1990</t>
  </si>
  <si>
    <t>Nguyễn Tiến Mạnh</t>
  </si>
  <si>
    <t>V.05.02.07</t>
  </si>
  <si>
    <t>Trạm Y tế Châu Thuận</t>
  </si>
  <si>
    <t>Trạm Y tế Diên Lãm</t>
  </si>
  <si>
    <t>DANH SÁCH CÁN BỘ MỚI TUYỂN DỤNG TRẠM Y TẾ XÃ ĐỀ NGHỊ BỔ SUNG QUỸ LƯƠNG</t>
  </si>
  <si>
    <t>Hsố tăng</t>
  </si>
  <si>
    <t>Lang Văn Như</t>
  </si>
  <si>
    <t>Lô Thị Thu</t>
  </si>
  <si>
    <t xml:space="preserve">Nghỉ hưu </t>
  </si>
  <si>
    <t xml:space="preserve">Nghỉ việc </t>
  </si>
  <si>
    <t>DANH SÁCH CÁN BỘ VIÊN CHỨC TẠI TTYT ĐỀ NGHỊ NÂNG LƯƠNG 6 THÁNG ĐẦU NĂM 2018</t>
  </si>
  <si>
    <t>DANH SÁCH CÁN BỘ MỚI TUYỂN DỤNG TẠI TTYT ĐỀ NGHỊ BỔ SUNG QUỸ LƯƠNG</t>
  </si>
  <si>
    <t>DANH SÁCH CÁN BỘ VIÊN CHỨC TRUNG TÂM Y TẾ BỔ SUNG PHỤ CẤP LƯƠNG</t>
  </si>
  <si>
    <t>DANH SÁCH CÁN BỘ VIÊN CHỨC LÃNH ĐẠO TTYT ĐỀ NGHỊ NÂNG LƯƠNG 6 THÁNG ĐẦU NĂM 2018</t>
  </si>
  <si>
    <t xml:space="preserve">              CỘNG HÒA XÃ HỘI CHỦ NGHĨA VIỆT NAM</t>
  </si>
  <si>
    <t xml:space="preserve">  Độc lập- Tự do- Hạnh phúc</t>
  </si>
  <si>
    <t>ĐV: Nghìn đồng</t>
  </si>
  <si>
    <t>Ngày tháng  năm  sinh</t>
  </si>
  <si>
    <t>Phụ cấp theo hệ số lương</t>
  </si>
  <si>
    <t>Cộng HS Lương và PC</t>
  </si>
  <si>
    <t>Các khoản đóng góp</t>
  </si>
  <si>
    <t>Thành tiền</t>
  </si>
  <si>
    <t>ngày</t>
  </si>
  <si>
    <t>tháng</t>
  </si>
  <si>
    <t>năm</t>
  </si>
  <si>
    <t>CV</t>
  </si>
  <si>
    <t>KV</t>
  </si>
  <si>
    <t>TN</t>
  </si>
  <si>
    <t>HS Bảo lưu</t>
  </si>
  <si>
    <t>20/09/1975</t>
  </si>
  <si>
    <t>Hủn Vi Trường</t>
  </si>
  <si>
    <t>V.08.02.05</t>
  </si>
  <si>
    <t>Vi Văn Thắng</t>
  </si>
  <si>
    <t>Vi Thị Hồng Bé</t>
  </si>
  <si>
    <t>23/06/1985</t>
  </si>
  <si>
    <t>Đặng Thị Ninh</t>
  </si>
  <si>
    <t>30/05/1985</t>
  </si>
  <si>
    <t>Trương Đỗ Mỹ</t>
  </si>
  <si>
    <t>22/10/1984</t>
  </si>
  <si>
    <t>Lang Thị Hồng Lan</t>
  </si>
  <si>
    <t>Đinh Ngọc Khiêm</t>
  </si>
  <si>
    <t>27/5/1984</t>
  </si>
  <si>
    <t>06. 032</t>
  </si>
  <si>
    <t>Nguyễn thị Ngọc Hạnh</t>
  </si>
  <si>
    <t>06a.031</t>
  </si>
  <si>
    <t>Phòng Tổ chức - Hành chính</t>
  </si>
  <si>
    <t>16/10/1966</t>
  </si>
  <si>
    <t>Lương Việt Khoa</t>
  </si>
  <si>
    <t>Vi Văn Nhất</t>
  </si>
  <si>
    <t>16/12/1972</t>
  </si>
  <si>
    <t>Phòng kế hoạch</t>
  </si>
  <si>
    <t>Hà Văn Hải</t>
  </si>
  <si>
    <t>Trần Thị Hương</t>
  </si>
  <si>
    <t>22/05/1966</t>
  </si>
  <si>
    <t>Hồ Thị Thanh</t>
  </si>
  <si>
    <t>Phòng điều dưỡng</t>
  </si>
  <si>
    <t>Sầm Thị Hà</t>
  </si>
  <si>
    <t>V.08.05.12</t>
  </si>
  <si>
    <t>Khoa Nội nhi lây</t>
  </si>
  <si>
    <t>16/08/1963</t>
  </si>
  <si>
    <t>Lương Thị Ngọc Ánh</t>
  </si>
  <si>
    <t>Lương Thị Lan</t>
  </si>
  <si>
    <t>20/09/1969</t>
  </si>
  <si>
    <t>Phan Thị Hải Yến</t>
  </si>
  <si>
    <t>17/8/1988</t>
  </si>
  <si>
    <t>Quang Thị Yến</t>
  </si>
  <si>
    <t>15/12/89</t>
  </si>
  <si>
    <t>17/02/1990</t>
  </si>
  <si>
    <t>Lương Thị Bích Thủy</t>
  </si>
  <si>
    <t>Nguyễn Thị Thỏa</t>
  </si>
  <si>
    <t>Phạm Thị Thủy</t>
  </si>
  <si>
    <t>Vi Thị Hải</t>
  </si>
  <si>
    <t>Khoa Ngoại</t>
  </si>
  <si>
    <t>Lương Văn Thủy</t>
  </si>
  <si>
    <t>21/02/1972</t>
  </si>
  <si>
    <t>25/3/1984</t>
  </si>
  <si>
    <t>Châu Minh Cương</t>
  </si>
  <si>
    <t>Lô Thanh Ngọc</t>
  </si>
  <si>
    <t>24/08/1985</t>
  </si>
  <si>
    <t>Hủn Vi Thành</t>
  </si>
  <si>
    <t>15/12/1988</t>
  </si>
  <si>
    <t>Tống Thị Oanh</t>
  </si>
  <si>
    <t>20/03/1977</t>
  </si>
  <si>
    <t>Tống Thị Mỹ Châu</t>
  </si>
  <si>
    <t>Lương Thị Tuyết</t>
  </si>
  <si>
    <t>22/11/1975</t>
  </si>
  <si>
    <t>Lương Thị Tuyến</t>
  </si>
  <si>
    <t>26/10/1970</t>
  </si>
  <si>
    <t>Lê Thị Hoài</t>
  </si>
  <si>
    <t>Vi Văn Chung</t>
  </si>
  <si>
    <t>20/04/1964</t>
  </si>
  <si>
    <t>Lữ Thị Thuận</t>
  </si>
  <si>
    <t>28/08/1967</t>
  </si>
  <si>
    <t>Lý Thị Nhung</t>
  </si>
  <si>
    <t>Lang Văn Duy</t>
  </si>
  <si>
    <t>Vi Văn Ngọc</t>
  </si>
  <si>
    <t>15/08/1971</t>
  </si>
  <si>
    <t>Mạc Thị Yến</t>
  </si>
  <si>
    <t>14/08/1971</t>
  </si>
  <si>
    <t>Phòng khám</t>
  </si>
  <si>
    <t>16/04/1971</t>
  </si>
  <si>
    <t>15/11/1979</t>
  </si>
  <si>
    <t>Lương Xuân Quỳnh</t>
  </si>
  <si>
    <t>Vi Thị Hương</t>
  </si>
  <si>
    <t>Vi Thị Hải Hậu</t>
  </si>
  <si>
    <t>20/11/1989</t>
  </si>
  <si>
    <t>Trần Thị Thúy Ngân</t>
  </si>
  <si>
    <t>28/3/1990</t>
  </si>
  <si>
    <t>Phạm Đức Anh</t>
  </si>
  <si>
    <t>15/8/1989</t>
  </si>
  <si>
    <t>Cao Văn Khánh</t>
  </si>
  <si>
    <t>25/5/1987</t>
  </si>
  <si>
    <t>Vi Thị lan</t>
  </si>
  <si>
    <t>23/11/1989</t>
  </si>
  <si>
    <t>25/12/1992</t>
  </si>
  <si>
    <t>Lang Thị Chiến</t>
  </si>
  <si>
    <t>14/05/1967</t>
  </si>
  <si>
    <t>Nguyễn thị Bích Vân</t>
  </si>
  <si>
    <t>Trần Thị Thu</t>
  </si>
  <si>
    <t>Hoàng Thị Tuyết</t>
  </si>
  <si>
    <t>Lương Thị Thu</t>
  </si>
  <si>
    <t>30/02/1965</t>
  </si>
  <si>
    <t>Đinh Thị Hạnh</t>
  </si>
  <si>
    <t>29/12/1989</t>
  </si>
  <si>
    <t>Lang Thị Kiều</t>
  </si>
  <si>
    <t>29/08/1980</t>
  </si>
  <si>
    <t>Lô Thị Phương</t>
  </si>
  <si>
    <t>24/04/1970</t>
  </si>
  <si>
    <t>Khoa cận lâm sàng</t>
  </si>
  <si>
    <t>Từ Thị Hường</t>
  </si>
  <si>
    <t>26/5/1976</t>
  </si>
  <si>
    <t>Trần Văn Chung</t>
  </si>
  <si>
    <t>24/04/1980</t>
  </si>
  <si>
    <t>Phan Thị Thành Thảo</t>
  </si>
  <si>
    <t>V.08.07.18</t>
  </si>
  <si>
    <t>18/12/1991</t>
  </si>
  <si>
    <t>Nguyễn Đình Phùng</t>
  </si>
  <si>
    <t>Lò Thị Mai</t>
  </si>
  <si>
    <t>15/01/1987</t>
  </si>
  <si>
    <t>Đậu Thị Hương</t>
  </si>
  <si>
    <t>26/11/1966</t>
  </si>
  <si>
    <t>Khoa Dược - VTYT</t>
  </si>
  <si>
    <t>Trần Thức Huy</t>
  </si>
  <si>
    <t>18/09/1970</t>
  </si>
  <si>
    <t>Mạc Thành Linh</t>
  </si>
  <si>
    <t>V.08.08.22</t>
  </si>
  <si>
    <t>Lữ Thị Minh</t>
  </si>
  <si>
    <t>Nguyễn Như Ngọc</t>
  </si>
  <si>
    <t>20/8/1987</t>
  </si>
  <si>
    <t>Thái thị Hải Anh</t>
  </si>
  <si>
    <t>Nguyễn Thị Tùy</t>
  </si>
  <si>
    <t>Cơ sở điều trị Methadone</t>
  </si>
  <si>
    <t>Nguyễn Tiến Dũng</t>
  </si>
  <si>
    <t>27/06/1963</t>
  </si>
  <si>
    <t>Nguyễn Thị Thu Hoài</t>
  </si>
  <si>
    <t>23/7/1988</t>
  </si>
  <si>
    <t>Lô Thị Tâm</t>
  </si>
  <si>
    <t>30/05/1972</t>
  </si>
  <si>
    <t>27/02/1967</t>
  </si>
  <si>
    <t>Tống Thị Hằng</t>
  </si>
  <si>
    <t>Nguyễn thị Trang Nhung</t>
  </si>
  <si>
    <t>Vi Thị Tư</t>
  </si>
  <si>
    <t>Nguyễn Trọng Khánh</t>
  </si>
  <si>
    <t>Lê Thị Huệ</t>
  </si>
  <si>
    <t>Nguyễn Thành Chung</t>
  </si>
  <si>
    <t>Vi Nam Đông</t>
  </si>
  <si>
    <t>Vi Thị Bốn</t>
  </si>
  <si>
    <t>Khoa Y tế công cộng</t>
  </si>
  <si>
    <t>Lang Thị Hồng</t>
  </si>
  <si>
    <t>Hoàng Thị Lệ</t>
  </si>
  <si>
    <t>Lô Thanh Hương</t>
  </si>
  <si>
    <t>Trương Thanh Tâm</t>
  </si>
  <si>
    <t>Nguyễn Văn Hiếu</t>
  </si>
  <si>
    <t>Hoàng Anh Trung</t>
  </si>
  <si>
    <t>Lương Anh Sơn</t>
  </si>
  <si>
    <t>Phan Xuân Đức</t>
  </si>
  <si>
    <t>19/4/1988</t>
  </si>
  <si>
    <t>Lang Thị Hoa</t>
  </si>
  <si>
    <t>Đinh thị Thu Trang</t>
  </si>
  <si>
    <t>PHÒNG TỔ CHỨC CÁN BỘ</t>
  </si>
  <si>
    <t>Cán bộ, viên chức TTYT cắt giảm quỹ lương 6 tháng đầu năm 2018</t>
  </si>
  <si>
    <t>DANH SÁCH CÁN BỘ VIÊN CHỨC TRẠM Y TẾ NÂNG PHỤ CẤP VƯỢT KHUNG 6 THÁNG ĐẦU NĂM 2018</t>
  </si>
  <si>
    <t>DANH SÁCH CÁN BỘ VIÊN CHỨC TTYT NÂNG PHỤ CẤP VƯỢT KHUNG 6 THÁNG ĐẦU NĂM 2018</t>
  </si>
  <si>
    <t>Quỳ Châu, ngày       tháng  5 năm 2018</t>
  </si>
  <si>
    <r>
      <t xml:space="preserve"> </t>
    </r>
    <r>
      <rPr>
        <b/>
        <sz val="11"/>
        <color theme="1"/>
        <rFont val="Times New Roman"/>
        <family val="1"/>
        <charset val="163"/>
      </rPr>
      <t>01/7/2017</t>
    </r>
  </si>
  <si>
    <r>
      <t xml:space="preserve"> </t>
    </r>
    <r>
      <rPr>
        <b/>
        <sz val="11"/>
        <color theme="1"/>
        <rFont val="Times New Roman"/>
        <family val="1"/>
        <charset val="163"/>
      </rPr>
      <t>02/11/2017</t>
    </r>
  </si>
  <si>
    <r>
      <t xml:space="preserve"> </t>
    </r>
    <r>
      <rPr>
        <b/>
        <sz val="11"/>
        <color theme="1"/>
        <rFont val="Times New Roman"/>
        <family val="1"/>
        <charset val="163"/>
      </rPr>
      <t>15/7/2017</t>
    </r>
  </si>
  <si>
    <r>
      <t xml:space="preserve"> </t>
    </r>
    <r>
      <rPr>
        <b/>
        <sz val="11"/>
        <color theme="1"/>
        <rFont val="Times New Roman"/>
        <family val="1"/>
        <charset val="163"/>
      </rPr>
      <t>01/8/2017</t>
    </r>
  </si>
  <si>
    <t>DANH SÁCH CÔNG CHỨC, VIÊN CHỨC HƯỞNG LƯƠNG CƠ SỞ  1.300.000 ĐỒNG</t>
  </si>
  <si>
    <t>( Tính đến ngày 01/5/2018 )</t>
  </si>
  <si>
    <t>V khung</t>
  </si>
  <si>
    <t xml:space="preserve">Số % </t>
  </si>
  <si>
    <t>Tổng phụ cấp</t>
  </si>
  <si>
    <t>Phòng Tài chính - KT</t>
  </si>
  <si>
    <t>Ban Giám đốc</t>
  </si>
  <si>
    <t>Khoa YHCT - PHCN</t>
  </si>
  <si>
    <t>Khoa Chăm sóc SKSS</t>
  </si>
  <si>
    <t>Khoa KSDB-HIV/AIDS</t>
  </si>
  <si>
    <r>
      <t xml:space="preserve"> </t>
    </r>
    <r>
      <rPr>
        <b/>
        <sz val="11"/>
        <color theme="1"/>
        <rFont val="Times New Roman"/>
        <family val="1"/>
        <charset val="163"/>
      </rPr>
      <t>01/01/2018</t>
    </r>
  </si>
  <si>
    <t>Quỳ Châu, ngày 28 tháng 4  năm 2018</t>
  </si>
  <si>
    <t>Hệ số lương</t>
  </si>
  <si>
    <t>Hệ số phụ cấp</t>
  </si>
  <si>
    <t>Thành tiền/ tháng (LCS 1300000)</t>
  </si>
  <si>
    <t>Vkhung</t>
  </si>
  <si>
    <t>Trách nhiệm</t>
  </si>
  <si>
    <t>Kiêm nhiệm</t>
  </si>
  <si>
    <t>Bảo lưu</t>
  </si>
  <si>
    <t>Tổng hệ số phụ cấp</t>
  </si>
  <si>
    <t>Ngày</t>
  </si>
  <si>
    <t>Tháng</t>
  </si>
  <si>
    <t>Năm</t>
  </si>
  <si>
    <t xml:space="preserve">  %</t>
  </si>
  <si>
    <t>Trương Thị Thủy</t>
  </si>
  <si>
    <t>18/01/1969</t>
  </si>
  <si>
    <t>Sầm Thị Mười</t>
  </si>
  <si>
    <t>Phạm Thị Ngọc</t>
  </si>
  <si>
    <t>Trạm Y tế Châu Bính</t>
  </si>
  <si>
    <t>Trần Thị Xuyến</t>
  </si>
  <si>
    <t>Mạc Thị Thuyết</t>
  </si>
  <si>
    <t>Vi Thị Lý</t>
  </si>
  <si>
    <t>Vang Thanh Bình</t>
  </si>
  <si>
    <t>28/08/1966</t>
  </si>
  <si>
    <t>Phan Thu Hương</t>
  </si>
  <si>
    <t>Trạm Y tế Châu Tiến</t>
  </si>
  <si>
    <t>Lương Thị Hà</t>
  </si>
  <si>
    <t>Hà Thị Thơ</t>
  </si>
  <si>
    <t>25/09/1972</t>
  </si>
  <si>
    <t>Lê Thị An</t>
  </si>
  <si>
    <t>Sầm Thị Hảo</t>
  </si>
  <si>
    <t>Vi Thị Hồng</t>
  </si>
  <si>
    <t>22/06/1976</t>
  </si>
  <si>
    <t>Trạm Y tế Châu Thắng</t>
  </si>
  <si>
    <t>Lương Thị Thủy</t>
  </si>
  <si>
    <t>24/06/1976</t>
  </si>
  <si>
    <t>Lữ Thị Thanh</t>
  </si>
  <si>
    <t>Lô Thị Tuyết</t>
  </si>
  <si>
    <t>Nguyễn Thị Nhung</t>
  </si>
  <si>
    <t>Sầm Thị Thanh</t>
  </si>
  <si>
    <t>16/05/1969</t>
  </si>
  <si>
    <t>Trần Thị Châu</t>
  </si>
  <si>
    <t>28/08/1980</t>
  </si>
  <si>
    <t>13/08/1971</t>
  </si>
  <si>
    <t>Nguyễn Thị Liên</t>
  </si>
  <si>
    <t>26/07/1987</t>
  </si>
  <si>
    <t>Trạm Y tế thị trấn Tân Lạc</t>
  </si>
  <si>
    <t>20/09/1978</t>
  </si>
  <si>
    <t>Vi Thị Lan</t>
  </si>
  <si>
    <t>13/07/1971</t>
  </si>
  <si>
    <t>26/10/1985</t>
  </si>
  <si>
    <t>Vi Thị Chi</t>
  </si>
  <si>
    <t>Tạ Thị Châu</t>
  </si>
  <si>
    <t>Trạm Y tế Châu Hội</t>
  </si>
  <si>
    <t>28/04/1976</t>
  </si>
  <si>
    <t>Lương Thị Ngân</t>
  </si>
  <si>
    <t>21/06/1971</t>
  </si>
  <si>
    <t>Hà Thị Lý</t>
  </si>
  <si>
    <t>Lữ Thị Thành</t>
  </si>
  <si>
    <t>23/6/1985</t>
  </si>
  <si>
    <t>Lữ thị Mai Lê</t>
  </si>
  <si>
    <t>Trạm Y tế Châu Bình</t>
  </si>
  <si>
    <t>Phạm Thị Nhi</t>
  </si>
  <si>
    <t>25/12/1965</t>
  </si>
  <si>
    <t>Vi Văn Đào</t>
  </si>
  <si>
    <t>Ngân Thị Hà</t>
  </si>
  <si>
    <t>30/06/1963</t>
  </si>
  <si>
    <t xml:space="preserve">23/3/1986 </t>
  </si>
  <si>
    <t>Nguyễn Thị Nhàn</t>
  </si>
  <si>
    <t>Lô Văn Hải</t>
  </si>
  <si>
    <t>21/02/1978</t>
  </si>
  <si>
    <t xml:space="preserve">                               Trạm Y tế Châu Nga</t>
  </si>
  <si>
    <t>Lang Văn Hùng</t>
  </si>
  <si>
    <t>Nguyễn thịHồng Vân</t>
  </si>
  <si>
    <t>15/03/1988</t>
  </si>
  <si>
    <t>Vi Văn Sinh</t>
  </si>
  <si>
    <t>19/12/1962</t>
  </si>
  <si>
    <t>Vi Thị Thanh</t>
  </si>
  <si>
    <t>17/05/1964</t>
  </si>
  <si>
    <t>28/07/1973</t>
  </si>
  <si>
    <t>Trương Thị Hiền</t>
  </si>
  <si>
    <t>21/07/1970</t>
  </si>
  <si>
    <t>Lang Thị Hoài</t>
  </si>
  <si>
    <t xml:space="preserve">Vi Thị Kim Chi </t>
  </si>
  <si>
    <t xml:space="preserve">  Trạm Y tế Châu Hoàn</t>
  </si>
  <si>
    <t>Lữ Ngọc Chuyển</t>
  </si>
  <si>
    <t>15/06/1968</t>
  </si>
  <si>
    <t>Quang Thị Hương</t>
  </si>
  <si>
    <t>Lữ Bình Ngọc</t>
  </si>
  <si>
    <t>15/10/1977</t>
  </si>
  <si>
    <t>Vi Thị Nhung</t>
  </si>
  <si>
    <t>19/11/1983</t>
  </si>
  <si>
    <t xml:space="preserve">                               Trạm Y tế Diên Lãm</t>
  </si>
  <si>
    <t>Hà Văn Bính</t>
  </si>
  <si>
    <t>Vi Minh Đức</t>
  </si>
  <si>
    <t>26/03/1972</t>
  </si>
  <si>
    <t>Quang Thị Hồng</t>
  </si>
  <si>
    <t>15/04/1980</t>
  </si>
  <si>
    <t xml:space="preserve"> PHÒNG TỔ CHỨC-HÀNH CHÍNH</t>
  </si>
  <si>
    <t>Đăng Tân Minh</t>
  </si>
  <si>
    <t>(Tính đến ngày 01/05/2018)</t>
  </si>
  <si>
    <t xml:space="preserve">DANH SÁCH VIÊN CHỨC TRẠM Y TẾ HƯỞNG LƯƠNG CƠ SỞ 1.300,0000 ĐỒNG </t>
  </si>
  <si>
    <t>Quỳ Châu, ngày 28 tháng 4 năm 2018</t>
  </si>
  <si>
    <t>01/</t>
  </si>
  <si>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15/10/2017</t>
    </r>
  </si>
  <si>
    <t xml:space="preserve"> 01/12/2017</t>
  </si>
  <si>
    <t>Khoa phòng làm việc</t>
  </si>
  <si>
    <t xml:space="preserve">Tổng Hệ số tăng </t>
  </si>
  <si>
    <t>( Đơn vị: Nghìn đồng )</t>
  </si>
  <si>
    <t>tuyết</t>
  </si>
  <si>
    <t>đã kiểm tra đúng cấm sửa</t>
  </si>
  <si>
    <t>Bảng đúng lưu</t>
  </si>
  <si>
    <t>Nâng lươngTTH</t>
  </si>
  <si>
    <t>Các khoản đóng góp 23,5%</t>
  </si>
  <si>
    <t>Trạm y tế Châu Phong</t>
  </si>
  <si>
    <t>Trạm y tế Châu Bính</t>
  </si>
  <si>
    <t>Trạm y tế Diên Lãm</t>
  </si>
  <si>
    <t>Trạm y tế thị trấn Tân Lạc</t>
  </si>
  <si>
    <t>Khoản đóng góp 23,5%</t>
  </si>
  <si>
    <t>DANH SÁCH ĐIỀU CHỈNH MỨC LƯƠNG CƠ SỞ 13000000 NĂM 2017</t>
  </si>
  <si>
    <t>12 Trạm y tế xã, thị trấn Tân Lạc</t>
  </si>
  <si>
    <t>Q. GIÁM ĐỐC SỞ Y TẾ</t>
  </si>
  <si>
    <t>Hoàng Văn Hảo</t>
  </si>
  <si>
    <t>(Đơn vị: Nghìn đồng)</t>
  </si>
  <si>
    <t xml:space="preserve">  Trạm Y tế Châu Nga</t>
  </si>
  <si>
    <t xml:space="preserve"> Trạm Y tế Diên Lãm</t>
  </si>
  <si>
    <t>Quỳ Châu, ngày 26 tháng 10 năm 2017</t>
  </si>
  <si>
    <t>Khoa CSSKSS</t>
  </si>
  <si>
    <t>Khoa ATVSTP</t>
  </si>
  <si>
    <t>Phòng             KH-NV</t>
  </si>
  <si>
    <t>Quyết định số 102/SYT</t>
  </si>
  <si>
    <t>Quyết định số 101/SYT</t>
  </si>
  <si>
    <t>Bản chuẩn không chỉnh sửa</t>
  </si>
  <si>
    <t>DANH SÁCH BỔ SUNG CÔNG TÁC LÂU NĂM</t>
  </si>
  <si>
    <t>12 Trạm Y tế xã, thị trấn Tân Lạc</t>
  </si>
  <si>
    <t>Hiện hưởng</t>
  </si>
  <si>
    <t>Được Hưởng</t>
  </si>
  <si>
    <t>Ngày Hưởng</t>
  </si>
  <si>
    <t xml:space="preserve">H số </t>
  </si>
  <si>
    <t>được hưởng</t>
  </si>
  <si>
    <t>Trạm y tế Châu Tiến</t>
  </si>
  <si>
    <t>Trạm y tế Châu Thắng</t>
  </si>
  <si>
    <t>Vinh, ngày       tháng    năm 2018</t>
  </si>
  <si>
    <t>Vinh, ngày       tháng     năm 2018</t>
  </si>
  <si>
    <t>Vinh, ngày         tháng    năm 2018</t>
  </si>
  <si>
    <t xml:space="preserve"> Vinh, ngày          tháng     năm 2018</t>
  </si>
  <si>
    <t xml:space="preserve"> Vinh, ngày          tháng    năm 2018</t>
  </si>
  <si>
    <t xml:space="preserve">  Độc lập - Tự do - Hạnh phúc</t>
  </si>
  <si>
    <t>Vinh, ngày          tháng     năm 2018</t>
  </si>
  <si>
    <t>Vinh, ngày       tháng       năm 2018</t>
  </si>
  <si>
    <t>Vinh, ngày       tháng      năm 2018</t>
  </si>
  <si>
    <t>Vinh, ngày          tháng      năm 2018</t>
  </si>
  <si>
    <t>Chăm sóc BN Nhi. QĐ số 128/QĐ-TTYT</t>
  </si>
  <si>
    <t>Chăm sóc BN Lao. QĐ số 217/QĐ-TTYT</t>
  </si>
  <si>
    <t>Trạm y tế Châu Hoàn</t>
  </si>
  <si>
    <t>Quyết định số       224/QĐ-TTYT</t>
  </si>
  <si>
    <t>Quyết định số       225/QĐ-TTYT</t>
  </si>
  <si>
    <t>Quyết định số       23/QĐ-TTYT</t>
  </si>
  <si>
    <t>Quyết định số       223/QĐ-TTYT</t>
  </si>
  <si>
    <t>Quyết định số       03/QĐ-TTYT</t>
  </si>
  <si>
    <t>Quyết định số       04/QĐ-TTYT</t>
  </si>
  <si>
    <t>Quyết định số       05/QĐ-TTYT</t>
  </si>
  <si>
    <t xml:space="preserve">Các khoản đóng góp </t>
  </si>
  <si>
    <t>( Tính đến ngày 30/04/2018 )</t>
  </si>
  <si>
    <t>Nguyễn thị Hồng Vân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</si>
</sst>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₫_-;\-* #,##0.00\ _₫_-;_-* &quot;-&quot;??\ _₫_-;_-@_-"/>
    <numFmt numFmtId="164" formatCode="_(* #,##0.00_);_(* \(#,##0.00\);_(* &quot;-&quot;??_);_(@_)"/>
    <numFmt numFmtId="165" formatCode="0.000"/>
    <numFmt numFmtId="166" formatCode="mm/dd/yy"/>
    <numFmt numFmtId="167" formatCode="0;[Red]0"/>
    <numFmt numFmtId="168" formatCode="0.00;[Red]0.00"/>
    <numFmt numFmtId="169" formatCode="0.000;[Red]0.000"/>
    <numFmt numFmtId="170" formatCode="[$-1010000]d/m/yyyy;@"/>
    <numFmt numFmtId="171" formatCode="0.0"/>
    <numFmt numFmtId="172" formatCode="#.##0"/>
    <numFmt numFmtId="173" formatCode="#,##0.000"/>
    <numFmt numFmtId="174" formatCode="_(* #,##0_);_(* \(#,##0\);_(* &quot;-&quot;??_);_(@_)"/>
    <numFmt numFmtId="175" formatCode="_-* #,##0\ _₫_-;\-* #,##0\ _₫_-;_-* &quot;-&quot;??\ _₫_-;_-@_-"/>
    <numFmt numFmtId="176" formatCode="_(* #,##0.000_);_(* \(#,##0.000\);_(* &quot;-&quot;??_);_(@_)"/>
  </numFmts>
  <fonts count="110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1"/>
      <color rgb="FFFF0000"/>
      <name val="Arial"/>
      <family val="2"/>
      <scheme val="minor"/>
    </font>
    <font>
      <sz val="14"/>
      <color theme="1"/>
      <name val="Times New Roman"/>
      <family val="1"/>
    </font>
    <font>
      <i/>
      <sz val="14"/>
      <color theme="1"/>
      <name val="Times New Roman"/>
      <family val="1"/>
      <charset val="163"/>
    </font>
    <font>
      <sz val="14"/>
      <color theme="1"/>
      <name val="Arial"/>
      <family val="2"/>
      <scheme val="minor"/>
    </font>
    <font>
      <b/>
      <i/>
      <sz val="10"/>
      <color theme="1"/>
      <name val="Times New Roman"/>
      <family val="1"/>
      <charset val="163"/>
    </font>
    <font>
      <b/>
      <sz val="13"/>
      <color theme="1"/>
      <name val="Times New Roman"/>
      <family val="1"/>
    </font>
    <font>
      <b/>
      <i/>
      <sz val="14"/>
      <name val="Times New Roman"/>
      <family val="1"/>
    </font>
    <font>
      <sz val="14"/>
      <color theme="1"/>
      <name val="Arial"/>
      <family val="2"/>
      <charset val="163"/>
      <scheme val="minor"/>
    </font>
    <font>
      <b/>
      <i/>
      <sz val="14"/>
      <color theme="1"/>
      <name val="Times New Roman"/>
      <family val="1"/>
      <charset val="163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.VnTime"/>
      <family val="2"/>
    </font>
    <font>
      <b/>
      <sz val="12"/>
      <color theme="1"/>
      <name val=".VnTime"/>
      <family val="2"/>
    </font>
    <font>
      <b/>
      <sz val="11"/>
      <color theme="1"/>
      <name val="Arial"/>
      <family val="2"/>
      <scheme val="minor"/>
    </font>
    <font>
      <sz val="11"/>
      <name val="Times New Roman"/>
      <family val="1"/>
      <charset val="163"/>
      <scheme val="major"/>
    </font>
    <font>
      <sz val="11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4"/>
      <color theme="1"/>
      <name val="Times New Roman"/>
      <family val="1"/>
      <charset val="163"/>
      <scheme val="major"/>
    </font>
    <font>
      <sz val="11"/>
      <color rgb="FFFF0000"/>
      <name val="Times New Roman"/>
      <family val="1"/>
      <charset val="163"/>
    </font>
    <font>
      <sz val="11"/>
      <color rgb="FFFF0000"/>
      <name val=".VnTime"/>
      <family val="2"/>
    </font>
    <font>
      <sz val="14"/>
      <color theme="1"/>
      <name val=".VnTime"/>
      <family val="2"/>
    </font>
    <font>
      <sz val="11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sz val="11"/>
      <color rgb="FFFF0000"/>
      <name val="Times New Roman"/>
      <family val="1"/>
      <charset val="163"/>
    </font>
    <font>
      <b/>
      <sz val="11"/>
      <color rgb="FFC00000"/>
      <name val="Times New Roman"/>
      <family val="1"/>
      <charset val="163"/>
    </font>
    <font>
      <b/>
      <sz val="11"/>
      <color theme="1"/>
      <name val=".VnTime"/>
      <family val="2"/>
    </font>
    <font>
      <b/>
      <sz val="11"/>
      <color theme="1"/>
      <name val="Times New Roman"/>
      <family val="1"/>
      <charset val="163"/>
      <scheme val="major"/>
    </font>
    <font>
      <sz val="11"/>
      <name val="Times New Roman"/>
      <family val="1"/>
    </font>
    <font>
      <sz val="11"/>
      <color theme="1"/>
      <name val=".VnTime"/>
      <family val="2"/>
    </font>
    <font>
      <b/>
      <sz val="11"/>
      <color theme="1"/>
      <name val="Arial"/>
      <family val="2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  <scheme val="major"/>
    </font>
    <font>
      <b/>
      <sz val="11"/>
      <name val="Times New Roman"/>
      <family val="1"/>
    </font>
    <font>
      <b/>
      <sz val="13"/>
      <name val="Times New Roman"/>
      <family val="1"/>
      <charset val="163"/>
    </font>
    <font>
      <sz val="12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  <charset val="163"/>
    </font>
    <font>
      <i/>
      <sz val="12"/>
      <name val="Times New Roman"/>
      <family val="1"/>
    </font>
    <font>
      <sz val="9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  <charset val="163"/>
    </font>
    <font>
      <b/>
      <sz val="14"/>
      <name val="Times New Roman"/>
      <family val="1"/>
    </font>
    <font>
      <sz val="13"/>
      <name val="Times New Roman"/>
      <family val="1"/>
      <charset val="163"/>
    </font>
    <font>
      <sz val="14"/>
      <name val="Times New Roman"/>
      <family val="1"/>
      <charset val="163"/>
    </font>
    <font>
      <b/>
      <i/>
      <sz val="11"/>
      <name val="Times New Roman"/>
      <family val="1"/>
      <charset val="163"/>
    </font>
    <font>
      <i/>
      <sz val="11"/>
      <name val="Times New Roman"/>
      <family val="1"/>
      <charset val="163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  <scheme val="major"/>
    </font>
    <font>
      <b/>
      <sz val="9"/>
      <color theme="1"/>
      <name val="Times New Roman"/>
      <family val="1"/>
      <scheme val="major"/>
    </font>
    <font>
      <b/>
      <sz val="13"/>
      <color theme="1"/>
      <name val="Times New Roman"/>
      <family val="1"/>
      <charset val="163"/>
      <scheme val="major"/>
    </font>
    <font>
      <b/>
      <sz val="8"/>
      <name val="Times New Roman"/>
      <family val="1"/>
      <charset val="163"/>
    </font>
    <font>
      <b/>
      <i/>
      <sz val="11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  <charset val="163"/>
    </font>
    <font>
      <i/>
      <sz val="14"/>
      <name val="Times New Roman"/>
      <family val="1"/>
      <charset val="163"/>
    </font>
    <font>
      <sz val="9"/>
      <name val="Times New Roman"/>
      <family val="1"/>
      <scheme val="major"/>
    </font>
    <font>
      <sz val="9"/>
      <color theme="1"/>
      <name val="Times New Roman"/>
      <family val="1"/>
      <scheme val="major"/>
    </font>
    <font>
      <i/>
      <sz val="14"/>
      <color theme="1"/>
      <name val="Times New Roman"/>
      <family val="1"/>
      <charset val="163"/>
      <scheme val="major"/>
    </font>
    <font>
      <b/>
      <i/>
      <sz val="14"/>
      <color theme="1"/>
      <name val="Times New Roman"/>
      <family val="1"/>
      <charset val="163"/>
      <scheme val="major"/>
    </font>
    <font>
      <b/>
      <i/>
      <sz val="11"/>
      <color theme="1"/>
      <name val="Times New Roman"/>
      <family val="1"/>
    </font>
    <font>
      <sz val="11"/>
      <color indexed="8"/>
      <name val="Calibri"/>
      <family val="2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sz val="14"/>
      <name val="Calibri"/>
      <family val="2"/>
    </font>
    <font>
      <sz val="8"/>
      <color rgb="FFFF0000"/>
      <name val="Times New Roman"/>
      <family val="1"/>
    </font>
    <font>
      <sz val="8"/>
      <name val="Times New Roman"/>
      <family val="1"/>
      <charset val="163"/>
    </font>
    <font>
      <sz val="8"/>
      <color theme="1"/>
      <name val="Times New Roman"/>
      <family val="1"/>
    </font>
    <font>
      <b/>
      <i/>
      <sz val="8"/>
      <name val="Times New Roman"/>
      <family val="1"/>
      <charset val="163"/>
    </font>
    <font>
      <sz val="8"/>
      <color rgb="FFFF0000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theme="1"/>
      <name val="Arial"/>
      <family val="2"/>
      <charset val="163"/>
      <scheme val="minor"/>
    </font>
    <font>
      <b/>
      <sz val="9"/>
      <name val="Times New Roman"/>
      <family val="1"/>
      <charset val="163"/>
    </font>
    <font>
      <b/>
      <sz val="9"/>
      <color rgb="FFFF0000"/>
      <name val="Times New Roman"/>
      <family val="1"/>
      <charset val="163"/>
    </font>
    <font>
      <i/>
      <sz val="13"/>
      <name val="Times New Roman"/>
      <family val="1"/>
      <charset val="163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b/>
      <sz val="8"/>
      <color rgb="FFFF0000"/>
      <name val="Times New Roman"/>
      <family val="1"/>
      <charset val="163"/>
    </font>
    <font>
      <b/>
      <sz val="9"/>
      <name val="Times New Roman"/>
      <family val="1"/>
      <charset val="163"/>
      <scheme val="major"/>
    </font>
    <font>
      <b/>
      <sz val="9"/>
      <color theme="1"/>
      <name val="Times New Roman"/>
      <family val="1"/>
      <charset val="163"/>
      <scheme val="major"/>
    </font>
    <font>
      <b/>
      <i/>
      <sz val="12"/>
      <name val="Times New Roman"/>
      <family val="1"/>
      <charset val="163"/>
    </font>
    <font>
      <sz val="11"/>
      <color rgb="FFFF0000"/>
      <name val="Arial"/>
      <family val="2"/>
      <charset val="163"/>
      <scheme val="minor"/>
    </font>
    <font>
      <b/>
      <i/>
      <sz val="12"/>
      <color theme="1"/>
      <name val="Times New Roman"/>
      <family val="1"/>
      <charset val="163"/>
    </font>
    <font>
      <b/>
      <sz val="8"/>
      <color theme="1"/>
      <name val="Times New Roman"/>
      <family val="1"/>
      <charset val="163"/>
    </font>
    <font>
      <b/>
      <sz val="8"/>
      <color theme="1"/>
      <name val="Times New Roman"/>
      <family val="1"/>
    </font>
    <font>
      <i/>
      <sz val="8"/>
      <color theme="1"/>
      <name val="Times New Roman"/>
      <family val="1"/>
    </font>
    <font>
      <sz val="9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Calibri"/>
      <family val="2"/>
    </font>
    <font>
      <i/>
      <sz val="8"/>
      <color rgb="FFFF0000"/>
      <name val="Times New Roman"/>
      <family val="1"/>
    </font>
    <font>
      <b/>
      <sz val="14"/>
      <color rgb="FFFF0000"/>
      <name val="Times New Roman"/>
      <family val="1"/>
    </font>
    <font>
      <sz val="8"/>
      <color theme="1"/>
      <name val="Calibri"/>
      <family val="2"/>
    </font>
    <font>
      <sz val="9"/>
      <color theme="1"/>
      <name val="Times New Roman"/>
      <family val="1"/>
      <charset val="163"/>
      <scheme val="major"/>
    </font>
    <font>
      <b/>
      <sz val="12"/>
      <color rgb="FFFF0000"/>
      <name val="Times New Roman"/>
      <family val="1"/>
      <charset val="163"/>
    </font>
    <font>
      <sz val="11"/>
      <color theme="1"/>
      <name val="Times New Roman"/>
      <family val="1"/>
      <charset val="163"/>
      <scheme val="major"/>
    </font>
    <font>
      <sz val="11"/>
      <name val=".VnTime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4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double">
        <color auto="1"/>
      </left>
      <right/>
      <top style="thin">
        <color indexed="64"/>
      </top>
      <bottom style="hair">
        <color indexed="64"/>
      </bottom>
      <diagonal/>
    </border>
  </borders>
  <cellStyleXfs count="19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0" fontId="6" fillId="0" borderId="0"/>
    <xf numFmtId="164" fontId="7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1172">
    <xf numFmtId="0" fontId="0" fillId="0" borderId="0" xfId="0"/>
    <xf numFmtId="0" fontId="0" fillId="0" borderId="0" xfId="0" applyAlignment="1">
      <alignment horizontal="center"/>
    </xf>
    <xf numFmtId="0" fontId="12" fillId="0" borderId="0" xfId="1" applyFont="1" applyBorder="1" applyAlignment="1"/>
    <xf numFmtId="0" fontId="4" fillId="0" borderId="0" xfId="1" applyFont="1" applyBorder="1" applyAlignment="1"/>
    <xf numFmtId="0" fontId="10" fillId="0" borderId="0" xfId="1" applyFont="1" applyBorder="1"/>
    <xf numFmtId="167" fontId="10" fillId="0" borderId="0" xfId="1" applyNumberFormat="1" applyFont="1" applyBorder="1" applyAlignment="1">
      <alignment horizontal="right"/>
    </xf>
    <xf numFmtId="168" fontId="10" fillId="0" borderId="0" xfId="1" applyNumberFormat="1" applyFont="1" applyBorder="1" applyAlignment="1">
      <alignment horizontal="right"/>
    </xf>
    <xf numFmtId="0" fontId="14" fillId="0" borderId="0" xfId="0" applyFont="1"/>
    <xf numFmtId="14" fontId="3" fillId="0" borderId="1" xfId="1" applyNumberFormat="1" applyFont="1" applyBorder="1" applyAlignment="1">
      <alignment horizontal="center" vertical="center"/>
    </xf>
    <xf numFmtId="3" fontId="21" fillId="0" borderId="1" xfId="1" applyNumberFormat="1" applyFont="1" applyBorder="1" applyAlignment="1">
      <alignment horizontal="center" vertical="center"/>
    </xf>
    <xf numFmtId="170" fontId="21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14" fontId="3" fillId="0" borderId="4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3" fillId="0" borderId="4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7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1" fillId="0" borderId="1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 wrapText="1"/>
    </xf>
    <xf numFmtId="0" fontId="28" fillId="0" borderId="22" xfId="1" applyFont="1" applyBorder="1" applyAlignment="1">
      <alignment horizontal="center"/>
    </xf>
    <xf numFmtId="0" fontId="28" fillId="0" borderId="1" xfId="1" applyFont="1" applyBorder="1" applyAlignment="1">
      <alignment horizontal="left"/>
    </xf>
    <xf numFmtId="2" fontId="28" fillId="0" borderId="1" xfId="1" applyNumberFormat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165" fontId="28" fillId="0" borderId="1" xfId="1" applyNumberFormat="1" applyFont="1" applyBorder="1" applyAlignment="1">
      <alignment horizontal="center" vertical="center"/>
    </xf>
    <xf numFmtId="0" fontId="25" fillId="0" borderId="1" xfId="4" applyFont="1" applyBorder="1" applyAlignment="1">
      <alignment horizontal="left" vertical="center" wrapText="1"/>
    </xf>
    <xf numFmtId="2" fontId="25" fillId="0" borderId="1" xfId="1" applyNumberFormat="1" applyFont="1" applyBorder="1" applyAlignment="1">
      <alignment horizontal="center" vertical="center"/>
    </xf>
    <xf numFmtId="49" fontId="25" fillId="0" borderId="1" xfId="8" applyNumberFormat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/>
    </xf>
    <xf numFmtId="0" fontId="28" fillId="0" borderId="1" xfId="1" applyNumberFormat="1" applyFont="1" applyBorder="1" applyAlignment="1">
      <alignment horizontal="center" vertical="center"/>
    </xf>
    <xf numFmtId="0" fontId="28" fillId="0" borderId="4" xfId="1" applyFont="1" applyBorder="1" applyAlignment="1">
      <alignment horizontal="left"/>
    </xf>
    <xf numFmtId="0" fontId="28" fillId="0" borderId="4" xfId="1" applyNumberFormat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22" fillId="0" borderId="1" xfId="1" applyFont="1" applyBorder="1" applyAlignment="1">
      <alignment horizontal="left" vertical="top" wrapText="1"/>
    </xf>
    <xf numFmtId="2" fontId="22" fillId="0" borderId="1" xfId="1" applyNumberFormat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8" fillId="0" borderId="11" xfId="1" applyFont="1" applyBorder="1" applyAlignment="1">
      <alignment horizontal="left"/>
    </xf>
    <xf numFmtId="14" fontId="28" fillId="0" borderId="11" xfId="1" applyNumberFormat="1" applyFont="1" applyBorder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14" fontId="22" fillId="0" borderId="1" xfId="1" applyNumberFormat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9" fillId="0" borderId="27" xfId="1" applyFont="1" applyBorder="1" applyAlignment="1">
      <alignment horizontal="center" vertical="center"/>
    </xf>
    <xf numFmtId="0" fontId="23" fillId="0" borderId="24" xfId="1" applyFont="1" applyBorder="1" applyAlignment="1">
      <alignment horizontal="center" vertical="center"/>
    </xf>
    <xf numFmtId="2" fontId="30" fillId="0" borderId="24" xfId="1" applyNumberFormat="1" applyFont="1" applyBorder="1" applyAlignment="1">
      <alignment horizontal="center" vertical="center"/>
    </xf>
    <xf numFmtId="0" fontId="29" fillId="0" borderId="24" xfId="1" applyFont="1" applyBorder="1" applyAlignment="1">
      <alignment horizontal="center" vertical="center"/>
    </xf>
    <xf numFmtId="165" fontId="31" fillId="0" borderId="24" xfId="1" applyNumberFormat="1" applyFont="1" applyBorder="1" applyAlignment="1">
      <alignment horizontal="center" vertical="center"/>
    </xf>
    <xf numFmtId="2" fontId="29" fillId="0" borderId="24" xfId="1" applyNumberFormat="1" applyFont="1" applyBorder="1" applyAlignment="1">
      <alignment horizontal="center" vertical="center"/>
    </xf>
    <xf numFmtId="165" fontId="30" fillId="0" borderId="24" xfId="1" applyNumberFormat="1" applyFont="1" applyBorder="1" applyAlignment="1">
      <alignment horizontal="center" vertical="center"/>
    </xf>
    <xf numFmtId="165" fontId="29" fillId="0" borderId="24" xfId="1" applyNumberFormat="1" applyFont="1" applyBorder="1" applyAlignment="1">
      <alignment horizontal="center" vertical="center"/>
    </xf>
    <xf numFmtId="0" fontId="2" fillId="0" borderId="0" xfId="1"/>
    <xf numFmtId="0" fontId="3" fillId="0" borderId="0" xfId="1" applyFont="1"/>
    <xf numFmtId="0" fontId="4" fillId="0" borderId="0" xfId="1" applyFont="1"/>
    <xf numFmtId="165" fontId="3" fillId="0" borderId="1" xfId="1" applyNumberFormat="1" applyFont="1" applyBorder="1"/>
    <xf numFmtId="0" fontId="2" fillId="0" borderId="0" xfId="1" applyFont="1" applyBorder="1"/>
    <xf numFmtId="166" fontId="4" fillId="0" borderId="0" xfId="1" applyNumberFormat="1" applyFont="1" applyBorder="1" applyAlignment="1"/>
    <xf numFmtId="166" fontId="2" fillId="0" borderId="0" xfId="1" applyNumberFormat="1" applyFont="1" applyBorder="1" applyAlignment="1">
      <alignment horizontal="center"/>
    </xf>
    <xf numFmtId="167" fontId="18" fillId="0" borderId="0" xfId="1" applyNumberFormat="1" applyFont="1" applyBorder="1" applyAlignment="1">
      <alignment horizontal="right"/>
    </xf>
    <xf numFmtId="167" fontId="2" fillId="0" borderId="0" xfId="1" applyNumberFormat="1" applyFont="1" applyBorder="1" applyAlignment="1">
      <alignment horizontal="center"/>
    </xf>
    <xf numFmtId="168" fontId="2" fillId="0" borderId="0" xfId="1" applyNumberFormat="1" applyFont="1" applyBorder="1"/>
    <xf numFmtId="0" fontId="2" fillId="0" borderId="0" xfId="1" applyFont="1" applyBorder="1" applyAlignment="1">
      <alignment horizontal="center" vertical="center" wrapText="1"/>
    </xf>
    <xf numFmtId="0" fontId="19" fillId="0" borderId="0" xfId="1" applyFont="1" applyBorder="1"/>
    <xf numFmtId="166" fontId="19" fillId="0" borderId="0" xfId="1" applyNumberFormat="1" applyFont="1" applyBorder="1" applyAlignment="1">
      <alignment horizontal="center"/>
    </xf>
    <xf numFmtId="167" fontId="19" fillId="0" borderId="0" xfId="1" applyNumberFormat="1" applyFont="1" applyBorder="1" applyAlignment="1">
      <alignment horizontal="right"/>
    </xf>
    <xf numFmtId="167" fontId="19" fillId="0" borderId="0" xfId="1" applyNumberFormat="1" applyFont="1" applyBorder="1" applyAlignment="1">
      <alignment horizontal="center"/>
    </xf>
    <xf numFmtId="168" fontId="19" fillId="0" borderId="0" xfId="1" applyNumberFormat="1" applyFont="1" applyBorder="1"/>
    <xf numFmtId="165" fontId="19" fillId="0" borderId="0" xfId="1" applyNumberFormat="1" applyFont="1" applyBorder="1"/>
    <xf numFmtId="166" fontId="16" fillId="0" borderId="0" xfId="1" applyNumberFormat="1" applyFont="1" applyBorder="1" applyAlignment="1">
      <alignment horizontal="center"/>
    </xf>
    <xf numFmtId="0" fontId="8" fillId="0" borderId="0" xfId="1" applyFont="1"/>
    <xf numFmtId="0" fontId="10" fillId="0" borderId="0" xfId="1" applyFont="1"/>
    <xf numFmtId="0" fontId="20" fillId="0" borderId="0" xfId="1" applyFont="1"/>
    <xf numFmtId="0" fontId="7" fillId="0" borderId="0" xfId="1" applyFont="1" applyBorder="1" applyAlignment="1">
      <alignment horizontal="center" vertical="center" wrapText="1"/>
    </xf>
    <xf numFmtId="14" fontId="17" fillId="0" borderId="1" xfId="4" applyNumberFormat="1" applyFont="1" applyBorder="1" applyAlignment="1">
      <alignment horizontal="center" vertical="center" wrapText="1"/>
    </xf>
    <xf numFmtId="49" fontId="26" fillId="0" borderId="1" xfId="8" applyNumberFormat="1" applyFont="1" applyBorder="1" applyAlignment="1">
      <alignment horizontal="center" vertical="center" wrapText="1"/>
    </xf>
    <xf numFmtId="164" fontId="17" fillId="0" borderId="1" xfId="9" applyFont="1" applyBorder="1" applyAlignment="1">
      <alignment horizontal="center" vertical="center" wrapText="1"/>
    </xf>
    <xf numFmtId="14" fontId="17" fillId="0" borderId="1" xfId="10" applyNumberFormat="1" applyFont="1" applyBorder="1" applyAlignment="1">
      <alignment horizontal="center" vertical="center" wrapText="1"/>
    </xf>
    <xf numFmtId="165" fontId="3" fillId="0" borderId="4" xfId="1" applyNumberFormat="1" applyFont="1" applyBorder="1"/>
    <xf numFmtId="1" fontId="33" fillId="0" borderId="11" xfId="1" applyNumberFormat="1" applyFont="1" applyBorder="1" applyAlignment="1">
      <alignment horizontal="center"/>
    </xf>
    <xf numFmtId="165" fontId="36" fillId="0" borderId="29" xfId="1" applyNumberFormat="1" applyFont="1" applyBorder="1"/>
    <xf numFmtId="167" fontId="3" fillId="0" borderId="4" xfId="1" applyNumberFormat="1" applyFont="1" applyBorder="1" applyAlignment="1">
      <alignment horizontal="center" vertical="center"/>
    </xf>
    <xf numFmtId="167" fontId="3" fillId="0" borderId="1" xfId="1" applyNumberFormat="1" applyFont="1" applyBorder="1" applyAlignment="1">
      <alignment horizontal="center" vertical="center"/>
    </xf>
    <xf numFmtId="3" fontId="34" fillId="0" borderId="1" xfId="1" applyNumberFormat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34" fillId="0" borderId="11" xfId="1" applyFont="1" applyBorder="1" applyAlignment="1">
      <alignment horizontal="center" vertical="center" wrapText="1"/>
    </xf>
    <xf numFmtId="167" fontId="35" fillId="0" borderId="11" xfId="1" applyNumberFormat="1" applyFont="1" applyBorder="1" applyAlignment="1">
      <alignment horizontal="center" vertical="center"/>
    </xf>
    <xf numFmtId="166" fontId="32" fillId="0" borderId="29" xfId="1" applyNumberFormat="1" applyFont="1" applyBorder="1" applyAlignment="1">
      <alignment horizontal="center" vertical="center"/>
    </xf>
    <xf numFmtId="167" fontId="32" fillId="0" borderId="29" xfId="1" applyNumberFormat="1" applyFont="1" applyBorder="1" applyAlignment="1">
      <alignment horizontal="center" vertical="center"/>
    </xf>
    <xf numFmtId="170" fontId="3" fillId="0" borderId="4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69" fontId="3" fillId="0" borderId="4" xfId="1" applyNumberFormat="1" applyFont="1" applyBorder="1" applyAlignment="1">
      <alignment horizontal="center" vertical="center"/>
    </xf>
    <xf numFmtId="170" fontId="3" fillId="0" borderId="1" xfId="1" applyNumberFormat="1" applyFont="1" applyBorder="1" applyAlignment="1">
      <alignment horizontal="center" vertical="center"/>
    </xf>
    <xf numFmtId="14" fontId="3" fillId="0" borderId="11" xfId="1" applyNumberFormat="1" applyFont="1" applyBorder="1" applyAlignment="1">
      <alignment horizontal="center" vertical="center"/>
    </xf>
    <xf numFmtId="168" fontId="32" fillId="0" borderId="29" xfId="1" applyNumberFormat="1" applyFont="1" applyBorder="1" applyAlignment="1">
      <alignment horizontal="center" vertical="center"/>
    </xf>
    <xf numFmtId="169" fontId="32" fillId="0" borderId="29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4" fillId="0" borderId="11" xfId="1" applyFont="1" applyBorder="1" applyAlignment="1">
      <alignment horizontal="left" vertical="center" wrapText="1"/>
    </xf>
    <xf numFmtId="168" fontId="4" fillId="0" borderId="0" xfId="1" applyNumberFormat="1" applyFont="1" applyBorder="1" applyAlignment="1">
      <alignment horizontal="right"/>
    </xf>
    <xf numFmtId="0" fontId="27" fillId="0" borderId="0" xfId="1" applyFont="1" applyBorder="1"/>
    <xf numFmtId="166" fontId="27" fillId="0" borderId="0" xfId="1" applyNumberFormat="1" applyFont="1" applyBorder="1" applyAlignment="1">
      <alignment horizontal="right"/>
    </xf>
    <xf numFmtId="166" fontId="27" fillId="0" borderId="0" xfId="1" applyNumberFormat="1" applyFont="1" applyBorder="1" applyAlignment="1">
      <alignment horizontal="center"/>
    </xf>
    <xf numFmtId="167" fontId="27" fillId="0" borderId="0" xfId="1" applyNumberFormat="1" applyFont="1" applyBorder="1" applyAlignment="1">
      <alignment horizontal="right"/>
    </xf>
    <xf numFmtId="168" fontId="27" fillId="0" borderId="0" xfId="1" applyNumberFormat="1" applyFont="1" applyBorder="1" applyAlignment="1">
      <alignment horizontal="right"/>
    </xf>
    <xf numFmtId="166" fontId="10" fillId="0" borderId="0" xfId="1" applyNumberFormat="1" applyFont="1" applyBorder="1" applyAlignment="1">
      <alignment horizontal="right"/>
    </xf>
    <xf numFmtId="166" fontId="10" fillId="0" borderId="0" xfId="1" applyNumberFormat="1" applyFont="1" applyBorder="1" applyAlignment="1">
      <alignment horizontal="center"/>
    </xf>
    <xf numFmtId="168" fontId="10" fillId="0" borderId="0" xfId="1" applyNumberFormat="1" applyFont="1" applyBorder="1"/>
    <xf numFmtId="165" fontId="4" fillId="0" borderId="0" xfId="1" applyNumberFormat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1" fontId="29" fillId="0" borderId="1" xfId="1" applyNumberFormat="1" applyFont="1" applyBorder="1" applyAlignment="1">
      <alignment horizontal="center" vertical="center"/>
    </xf>
    <xf numFmtId="1" fontId="29" fillId="0" borderId="24" xfId="1" applyNumberFormat="1" applyFont="1" applyBorder="1" applyAlignment="1">
      <alignment horizontal="center" vertical="center"/>
    </xf>
    <xf numFmtId="0" fontId="9" fillId="0" borderId="0" xfId="1" applyFont="1" applyFill="1" applyBorder="1" applyAlignment="1"/>
    <xf numFmtId="0" fontId="9" fillId="0" borderId="0" xfId="1" applyFont="1" applyFill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38" fillId="0" borderId="0" xfId="1" applyFont="1" applyBorder="1" applyAlignment="1"/>
    <xf numFmtId="0" fontId="39" fillId="0" borderId="0" xfId="1" applyFont="1" applyBorder="1"/>
    <xf numFmtId="168" fontId="39" fillId="0" borderId="0" xfId="1" applyNumberFormat="1" applyFont="1" applyBorder="1"/>
    <xf numFmtId="0" fontId="38" fillId="0" borderId="0" xfId="0" applyFont="1"/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 vertical="center"/>
    </xf>
    <xf numFmtId="168" fontId="38" fillId="0" borderId="0" xfId="1" applyNumberFormat="1" applyFont="1" applyBorder="1" applyAlignment="1">
      <alignment horizontal="right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28" fillId="2" borderId="1" xfId="1" applyFont="1" applyFill="1" applyBorder="1" applyAlignment="1">
      <alignment horizontal="left"/>
    </xf>
    <xf numFmtId="14" fontId="28" fillId="2" borderId="4" xfId="1" applyNumberFormat="1" applyFont="1" applyFill="1" applyBorder="1" applyAlignment="1">
      <alignment horizontal="center" vertical="center"/>
    </xf>
    <xf numFmtId="0" fontId="28" fillId="2" borderId="4" xfId="1" applyFont="1" applyFill="1" applyBorder="1" applyAlignment="1">
      <alignment horizontal="center" vertical="center"/>
    </xf>
    <xf numFmtId="0" fontId="28" fillId="2" borderId="1" xfId="1" applyFont="1" applyFill="1" applyBorder="1" applyAlignment="1">
      <alignment horizontal="center" vertical="center"/>
    </xf>
    <xf numFmtId="14" fontId="28" fillId="2" borderId="1" xfId="1" applyNumberFormat="1" applyFont="1" applyFill="1" applyBorder="1" applyAlignment="1">
      <alignment horizontal="center" vertical="center"/>
    </xf>
    <xf numFmtId="0" fontId="28" fillId="2" borderId="4" xfId="1" applyNumberFormat="1" applyFont="1" applyFill="1" applyBorder="1" applyAlignment="1">
      <alignment horizontal="center" vertical="center"/>
    </xf>
    <xf numFmtId="165" fontId="28" fillId="2" borderId="1" xfId="1" applyNumberFormat="1" applyFont="1" applyFill="1" applyBorder="1" applyAlignment="1">
      <alignment horizontal="center" vertical="center"/>
    </xf>
    <xf numFmtId="1" fontId="29" fillId="2" borderId="1" xfId="1" applyNumberFormat="1" applyFont="1" applyFill="1" applyBorder="1" applyAlignment="1">
      <alignment horizontal="center" vertical="center"/>
    </xf>
    <xf numFmtId="0" fontId="0" fillId="2" borderId="0" xfId="0" applyFill="1"/>
    <xf numFmtId="0" fontId="28" fillId="0" borderId="0" xfId="0" applyFont="1"/>
    <xf numFmtId="0" fontId="28" fillId="0" borderId="33" xfId="1" applyFont="1" applyBorder="1" applyAlignment="1">
      <alignment horizontal="center" vertical="center"/>
    </xf>
    <xf numFmtId="49" fontId="25" fillId="0" borderId="33" xfId="8" applyNumberFormat="1" applyFont="1" applyBorder="1" applyAlignment="1">
      <alignment horizontal="center" vertical="center" wrapText="1"/>
    </xf>
    <xf numFmtId="0" fontId="28" fillId="0" borderId="23" xfId="1" applyFont="1" applyBorder="1" applyAlignment="1">
      <alignment horizontal="center" vertical="center"/>
    </xf>
    <xf numFmtId="0" fontId="28" fillId="2" borderId="33" xfId="1" applyFont="1" applyFill="1" applyBorder="1" applyAlignment="1">
      <alignment horizontal="center" vertical="center"/>
    </xf>
    <xf numFmtId="0" fontId="22" fillId="0" borderId="33" xfId="1" applyFont="1" applyBorder="1" applyAlignment="1">
      <alignment horizontal="center" vertical="center"/>
    </xf>
    <xf numFmtId="0" fontId="22" fillId="0" borderId="34" xfId="1" applyFont="1" applyBorder="1" applyAlignment="1">
      <alignment horizontal="center" vertical="center"/>
    </xf>
    <xf numFmtId="0" fontId="29" fillId="0" borderId="25" xfId="1" applyFont="1" applyBorder="1" applyAlignment="1">
      <alignment horizontal="center" vertical="center"/>
    </xf>
    <xf numFmtId="0" fontId="28" fillId="0" borderId="22" xfId="1" applyFont="1" applyBorder="1" applyAlignment="1">
      <alignment horizontal="center" vertical="center"/>
    </xf>
    <xf numFmtId="0" fontId="22" fillId="0" borderId="1" xfId="1" applyFont="1" applyBorder="1" applyAlignment="1">
      <alignment horizontal="left" vertical="center" wrapText="1"/>
    </xf>
    <xf numFmtId="0" fontId="28" fillId="0" borderId="1" xfId="1" applyFont="1" applyBorder="1" applyAlignment="1">
      <alignment horizontal="left" vertical="center"/>
    </xf>
    <xf numFmtId="0" fontId="2" fillId="0" borderId="0" xfId="1"/>
    <xf numFmtId="0" fontId="44" fillId="0" borderId="0" xfId="1" applyFont="1" applyAlignment="1">
      <alignment horizontal="center"/>
    </xf>
    <xf numFmtId="0" fontId="22" fillId="0" borderId="0" xfId="1" applyFont="1" applyBorder="1" applyAlignment="1">
      <alignment vertical="center" wrapText="1"/>
    </xf>
    <xf numFmtId="0" fontId="22" fillId="0" borderId="0" xfId="1" applyFont="1" applyBorder="1" applyAlignment="1">
      <alignment horizontal="center" vertical="center" wrapText="1"/>
    </xf>
    <xf numFmtId="0" fontId="46" fillId="0" borderId="0" xfId="1" applyFont="1" applyBorder="1" applyAlignment="1"/>
    <xf numFmtId="0" fontId="45" fillId="0" borderId="0" xfId="1" applyFont="1" applyBorder="1" applyAlignment="1"/>
    <xf numFmtId="0" fontId="47" fillId="0" borderId="0" xfId="1" applyFont="1" applyBorder="1" applyAlignment="1"/>
    <xf numFmtId="0" fontId="47" fillId="0" borderId="0" xfId="1" applyFont="1" applyBorder="1" applyAlignment="1">
      <alignment horizontal="center"/>
    </xf>
    <xf numFmtId="0" fontId="42" fillId="0" borderId="0" xfId="1" applyFont="1" applyBorder="1" applyAlignment="1"/>
    <xf numFmtId="0" fontId="42" fillId="0" borderId="0" xfId="1" applyFont="1" applyBorder="1" applyAlignment="1">
      <alignment horizontal="center"/>
    </xf>
    <xf numFmtId="0" fontId="49" fillId="0" borderId="0" xfId="1" applyFont="1" applyBorder="1" applyAlignment="1"/>
    <xf numFmtId="0" fontId="45" fillId="0" borderId="0" xfId="1" applyFont="1" applyBorder="1" applyAlignment="1">
      <alignment horizontal="center"/>
    </xf>
    <xf numFmtId="0" fontId="48" fillId="0" borderId="0" xfId="1" applyFont="1" applyBorder="1" applyAlignment="1"/>
    <xf numFmtId="0" fontId="2" fillId="0" borderId="0" xfId="1" applyAlignment="1">
      <alignment horizontal="center"/>
    </xf>
    <xf numFmtId="0" fontId="41" fillId="0" borderId="30" xfId="1" applyFont="1" applyBorder="1" applyAlignment="1">
      <alignment horizontal="center" vertical="center" wrapText="1"/>
    </xf>
    <xf numFmtId="0" fontId="55" fillId="0" borderId="0" xfId="0" applyFont="1"/>
    <xf numFmtId="0" fontId="52" fillId="0" borderId="0" xfId="0" applyFont="1"/>
    <xf numFmtId="0" fontId="42" fillId="0" borderId="0" xfId="0" applyFont="1" applyBorder="1" applyAlignment="1"/>
    <xf numFmtId="0" fontId="28" fillId="0" borderId="7" xfId="0" applyFont="1" applyBorder="1"/>
    <xf numFmtId="0" fontId="28" fillId="0" borderId="46" xfId="0" applyFont="1" applyBorder="1" applyAlignment="1">
      <alignment horizontal="center"/>
    </xf>
    <xf numFmtId="0" fontId="29" fillId="0" borderId="44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/>
    </xf>
    <xf numFmtId="14" fontId="22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165" fontId="22" fillId="0" borderId="7" xfId="0" applyNumberFormat="1" applyFont="1" applyBorder="1" applyAlignment="1">
      <alignment horizontal="center" vertical="center"/>
    </xf>
    <xf numFmtId="1" fontId="22" fillId="0" borderId="7" xfId="0" applyNumberFormat="1" applyFont="1" applyBorder="1" applyAlignment="1">
      <alignment horizontal="center" vertical="center"/>
    </xf>
    <xf numFmtId="0" fontId="56" fillId="0" borderId="39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170" fontId="22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2" fontId="22" fillId="0" borderId="3" xfId="0" applyNumberFormat="1" applyFont="1" applyBorder="1" applyAlignment="1">
      <alignment horizontal="center" vertical="center" wrapText="1"/>
    </xf>
    <xf numFmtId="2" fontId="22" fillId="0" borderId="3" xfId="0" applyNumberFormat="1" applyFont="1" applyBorder="1" applyAlignment="1">
      <alignment horizontal="center" vertical="center"/>
    </xf>
    <xf numFmtId="170" fontId="23" fillId="0" borderId="42" xfId="0" applyNumberFormat="1" applyFont="1" applyBorder="1" applyAlignment="1">
      <alignment horizontal="center" vertical="center"/>
    </xf>
    <xf numFmtId="3" fontId="23" fillId="0" borderId="42" xfId="0" applyNumberFormat="1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165" fontId="23" fillId="0" borderId="42" xfId="0" applyNumberFormat="1" applyFont="1" applyBorder="1" applyAlignment="1">
      <alignment horizontal="center" vertical="center"/>
    </xf>
    <xf numFmtId="2" fontId="23" fillId="0" borderId="42" xfId="0" applyNumberFormat="1" applyFont="1" applyBorder="1" applyAlignment="1">
      <alignment horizontal="center" vertical="center"/>
    </xf>
    <xf numFmtId="1" fontId="23" fillId="0" borderId="42" xfId="0" applyNumberFormat="1" applyFont="1" applyBorder="1" applyAlignment="1">
      <alignment horizontal="center" vertical="center"/>
    </xf>
    <xf numFmtId="0" fontId="57" fillId="0" borderId="44" xfId="0" applyFont="1" applyBorder="1" applyAlignment="1">
      <alignment vertical="center" wrapText="1"/>
    </xf>
    <xf numFmtId="0" fontId="0" fillId="0" borderId="0" xfId="0" applyAlignment="1"/>
    <xf numFmtId="0" fontId="43" fillId="0" borderId="0" xfId="0" applyFont="1"/>
    <xf numFmtId="0" fontId="62" fillId="0" borderId="0" xfId="0" applyFont="1"/>
    <xf numFmtId="14" fontId="3" fillId="0" borderId="1" xfId="1" applyNumberFormat="1" applyFont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1" fillId="0" borderId="0" xfId="1" applyFont="1" applyAlignment="1">
      <alignment horizontal="center"/>
    </xf>
    <xf numFmtId="0" fontId="51" fillId="0" borderId="0" xfId="0" applyFont="1" applyAlignment="1">
      <alignment horizontal="center"/>
    </xf>
    <xf numFmtId="0" fontId="63" fillId="0" borderId="0" xfId="0" applyFont="1" applyBorder="1" applyAlignment="1">
      <alignment horizontal="center" vertical="center"/>
    </xf>
    <xf numFmtId="2" fontId="63" fillId="0" borderId="0" xfId="0" applyNumberFormat="1" applyFont="1" applyBorder="1" applyAlignment="1">
      <alignment horizontal="center" vertical="center" wrapText="1"/>
    </xf>
    <xf numFmtId="0" fontId="63" fillId="0" borderId="0" xfId="0" applyFont="1" applyBorder="1" applyAlignment="1">
      <alignment horizontal="center" vertical="center" wrapText="1"/>
    </xf>
    <xf numFmtId="165" fontId="63" fillId="0" borderId="0" xfId="0" applyNumberFormat="1" applyFont="1" applyBorder="1" applyAlignment="1">
      <alignment horizontal="center" vertical="center"/>
    </xf>
    <xf numFmtId="14" fontId="63" fillId="0" borderId="0" xfId="0" applyNumberFormat="1" applyFont="1" applyBorder="1" applyAlignment="1">
      <alignment horizontal="center" vertical="center"/>
    </xf>
    <xf numFmtId="1" fontId="63" fillId="0" borderId="0" xfId="0" applyNumberFormat="1" applyFont="1" applyBorder="1" applyAlignment="1">
      <alignment horizontal="center" vertical="center"/>
    </xf>
    <xf numFmtId="168" fontId="33" fillId="0" borderId="7" xfId="1" applyNumberFormat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51" fillId="0" borderId="0" xfId="0" applyFont="1" applyAlignment="1">
      <alignment horizontal="center"/>
    </xf>
    <xf numFmtId="0" fontId="65" fillId="0" borderId="0" xfId="0" applyFont="1" applyBorder="1" applyAlignment="1"/>
    <xf numFmtId="0" fontId="65" fillId="0" borderId="0" xfId="0" applyFont="1" applyAlignment="1"/>
    <xf numFmtId="165" fontId="65" fillId="0" borderId="0" xfId="0" applyNumberFormat="1" applyFont="1"/>
    <xf numFmtId="0" fontId="65" fillId="0" borderId="0" xfId="0" applyFont="1"/>
    <xf numFmtId="0" fontId="53" fillId="0" borderId="0" xfId="0" applyFont="1" applyAlignment="1"/>
    <xf numFmtId="0" fontId="53" fillId="0" borderId="0" xfId="0" applyFont="1" applyAlignment="1">
      <alignment horizontal="center"/>
    </xf>
    <xf numFmtId="0" fontId="55" fillId="0" borderId="0" xfId="1" applyFont="1" applyBorder="1" applyAlignment="1"/>
    <xf numFmtId="0" fontId="51" fillId="0" borderId="0" xfId="1" applyFont="1" applyBorder="1" applyAlignment="1"/>
    <xf numFmtId="0" fontId="68" fillId="0" borderId="0" xfId="1" applyFont="1" applyBorder="1" applyAlignment="1"/>
    <xf numFmtId="0" fontId="51" fillId="0" borderId="0" xfId="1" applyFont="1" applyBorder="1" applyAlignment="1">
      <alignment horizontal="center"/>
    </xf>
    <xf numFmtId="0" fontId="51" fillId="0" borderId="0" xfId="0" applyFont="1" applyAlignment="1"/>
    <xf numFmtId="0" fontId="55" fillId="0" borderId="0" xfId="0" applyFont="1" applyBorder="1" applyAlignment="1"/>
    <xf numFmtId="0" fontId="51" fillId="0" borderId="0" xfId="0" applyFont="1" applyBorder="1" applyAlignment="1">
      <alignment horizontal="center"/>
    </xf>
    <xf numFmtId="0" fontId="51" fillId="0" borderId="0" xfId="0" applyFont="1" applyBorder="1" applyAlignment="1"/>
    <xf numFmtId="0" fontId="22" fillId="0" borderId="3" xfId="0" applyFont="1" applyBorder="1" applyAlignment="1">
      <alignment horizontal="left" vertical="center" wrapText="1"/>
    </xf>
    <xf numFmtId="0" fontId="59" fillId="0" borderId="7" xfId="0" applyFont="1" applyBorder="1" applyAlignment="1">
      <alignment horizontal="center" vertical="center"/>
    </xf>
    <xf numFmtId="0" fontId="53" fillId="0" borderId="0" xfId="0" applyFont="1"/>
    <xf numFmtId="170" fontId="65" fillId="0" borderId="0" xfId="0" applyNumberFormat="1" applyFont="1"/>
    <xf numFmtId="0" fontId="14" fillId="0" borderId="0" xfId="0" applyFont="1" applyAlignment="1"/>
    <xf numFmtId="0" fontId="63" fillId="0" borderId="52" xfId="0" applyFont="1" applyBorder="1" applyAlignment="1">
      <alignment vertical="center"/>
    </xf>
    <xf numFmtId="0" fontId="40" fillId="0" borderId="0" xfId="0" applyFont="1"/>
    <xf numFmtId="0" fontId="72" fillId="0" borderId="0" xfId="0" applyFont="1" applyAlignment="1"/>
    <xf numFmtId="0" fontId="24" fillId="0" borderId="0" xfId="0" applyFont="1"/>
    <xf numFmtId="0" fontId="24" fillId="0" borderId="0" xfId="0" applyFont="1" applyAlignment="1"/>
    <xf numFmtId="0" fontId="59" fillId="3" borderId="7" xfId="0" applyFont="1" applyFill="1" applyBorder="1" applyAlignment="1">
      <alignment vertical="center"/>
    </xf>
    <xf numFmtId="0" fontId="51" fillId="0" borderId="0" xfId="1" applyFont="1" applyAlignment="1"/>
    <xf numFmtId="0" fontId="68" fillId="0" borderId="0" xfId="1" applyFont="1" applyBorder="1" applyAlignment="1">
      <alignment vertical="center" wrapText="1"/>
    </xf>
    <xf numFmtId="0" fontId="67" fillId="0" borderId="0" xfId="1" applyFont="1" applyBorder="1" applyAlignment="1">
      <alignment vertical="center"/>
    </xf>
    <xf numFmtId="0" fontId="41" fillId="0" borderId="7" xfId="1" applyFont="1" applyBorder="1" applyAlignment="1">
      <alignment horizontal="center" vertical="center" wrapText="1"/>
    </xf>
    <xf numFmtId="0" fontId="34" fillId="0" borderId="30" xfId="1" applyFont="1" applyBorder="1" applyAlignment="1">
      <alignment horizontal="center" vertical="top" wrapText="1"/>
    </xf>
    <xf numFmtId="170" fontId="34" fillId="0" borderId="30" xfId="1" applyNumberFormat="1" applyFont="1" applyBorder="1" applyAlignment="1">
      <alignment horizontal="center" vertical="top" wrapText="1"/>
    </xf>
    <xf numFmtId="0" fontId="34" fillId="0" borderId="30" xfId="1" applyFont="1" applyBorder="1" applyAlignment="1">
      <alignment horizontal="center" vertical="center" wrapText="1"/>
    </xf>
    <xf numFmtId="0" fontId="34" fillId="0" borderId="1" xfId="5" applyFont="1" applyBorder="1" applyAlignment="1">
      <alignment vertical="center"/>
    </xf>
    <xf numFmtId="170" fontId="34" fillId="0" borderId="1" xfId="5" applyNumberFormat="1" applyFont="1" applyBorder="1" applyAlignment="1">
      <alignment horizontal="center" vertical="center"/>
    </xf>
    <xf numFmtId="2" fontId="34" fillId="0" borderId="1" xfId="11" applyNumberFormat="1" applyFont="1" applyBorder="1" applyAlignment="1">
      <alignment horizontal="center" vertical="center"/>
    </xf>
    <xf numFmtId="14" fontId="34" fillId="0" borderId="1" xfId="11" applyNumberFormat="1" applyFont="1" applyBorder="1" applyAlignment="1">
      <alignment horizontal="center" vertical="center"/>
    </xf>
    <xf numFmtId="0" fontId="41" fillId="0" borderId="1" xfId="1" applyFont="1" applyBorder="1" applyAlignment="1">
      <alignment horizontal="center" vertical="center" wrapText="1"/>
    </xf>
    <xf numFmtId="165" fontId="34" fillId="0" borderId="1" xfId="1" applyNumberFormat="1" applyFont="1" applyBorder="1" applyAlignment="1">
      <alignment horizontal="center" vertical="center" wrapText="1"/>
    </xf>
    <xf numFmtId="0" fontId="73" fillId="0" borderId="33" xfId="1" applyFont="1" applyBorder="1" applyAlignment="1">
      <alignment horizontal="center" vertical="center" wrapText="1"/>
    </xf>
    <xf numFmtId="0" fontId="34" fillId="0" borderId="1" xfId="1" applyFont="1" applyBorder="1" applyAlignment="1">
      <alignment vertical="center" wrapText="1"/>
    </xf>
    <xf numFmtId="170" fontId="34" fillId="0" borderId="1" xfId="1" applyNumberFormat="1" applyFont="1" applyBorder="1" applyAlignment="1">
      <alignment horizontal="center" vertical="center" wrapText="1"/>
    </xf>
    <xf numFmtId="14" fontId="34" fillId="0" borderId="1" xfId="1" applyNumberFormat="1" applyFont="1" applyBorder="1" applyAlignment="1">
      <alignment horizontal="center" vertical="center" wrapText="1"/>
    </xf>
    <xf numFmtId="2" fontId="34" fillId="0" borderId="1" xfId="1" applyNumberFormat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/>
    </xf>
    <xf numFmtId="170" fontId="34" fillId="0" borderId="1" xfId="1" applyNumberFormat="1" applyFont="1" applyBorder="1" applyAlignment="1">
      <alignment horizontal="center" vertical="center"/>
    </xf>
    <xf numFmtId="0" fontId="34" fillId="0" borderId="1" xfId="1" applyFont="1" applyFill="1" applyBorder="1" applyAlignment="1">
      <alignment horizontal="center" vertical="center"/>
    </xf>
    <xf numFmtId="0" fontId="34" fillId="0" borderId="1" xfId="1" applyFont="1" applyBorder="1" applyAlignment="1">
      <alignment horizontal="left" vertical="center" wrapText="1"/>
    </xf>
    <xf numFmtId="2" fontId="34" fillId="0" borderId="1" xfId="1" applyNumberFormat="1" applyFont="1" applyFill="1" applyBorder="1" applyAlignment="1">
      <alignment horizontal="center" vertical="center"/>
    </xf>
    <xf numFmtId="0" fontId="34" fillId="0" borderId="1" xfId="2" applyFont="1" applyBorder="1" applyAlignment="1">
      <alignment vertical="center"/>
    </xf>
    <xf numFmtId="170" fontId="34" fillId="0" borderId="1" xfId="2" applyNumberFormat="1" applyFont="1" applyBorder="1" applyAlignment="1">
      <alignment horizontal="center" vertical="center"/>
    </xf>
    <xf numFmtId="0" fontId="41" fillId="0" borderId="57" xfId="1" applyFont="1" applyBorder="1" applyAlignment="1">
      <alignment horizontal="center" vertical="center" wrapText="1"/>
    </xf>
    <xf numFmtId="0" fontId="41" fillId="0" borderId="58" xfId="1" applyFont="1" applyBorder="1" applyAlignment="1"/>
    <xf numFmtId="0" fontId="34" fillId="0" borderId="22" xfId="1" applyFont="1" applyBorder="1" applyAlignment="1">
      <alignment horizontal="center" vertical="center" wrapText="1"/>
    </xf>
    <xf numFmtId="0" fontId="41" fillId="0" borderId="33" xfId="1" applyFont="1" applyBorder="1" applyAlignment="1">
      <alignment vertical="center"/>
    </xf>
    <xf numFmtId="172" fontId="34" fillId="0" borderId="33" xfId="1" applyNumberFormat="1" applyFont="1" applyBorder="1" applyAlignment="1">
      <alignment vertical="center"/>
    </xf>
    <xf numFmtId="0" fontId="34" fillId="0" borderId="59" xfId="1" applyFont="1" applyBorder="1" applyAlignment="1">
      <alignment vertical="center" wrapText="1"/>
    </xf>
    <xf numFmtId="0" fontId="34" fillId="0" borderId="60" xfId="1" applyFont="1" applyBorder="1" applyAlignment="1">
      <alignment horizontal="center" vertical="center" wrapText="1"/>
    </xf>
    <xf numFmtId="170" fontId="41" fillId="0" borderId="24" xfId="1" applyNumberFormat="1" applyFont="1" applyBorder="1" applyAlignment="1">
      <alignment horizontal="center" vertical="center" wrapText="1"/>
    </xf>
    <xf numFmtId="0" fontId="41" fillId="0" borderId="24" xfId="1" applyFont="1" applyBorder="1" applyAlignment="1">
      <alignment horizontal="center" vertical="center" wrapText="1"/>
    </xf>
    <xf numFmtId="171" fontId="41" fillId="0" borderId="24" xfId="1" applyNumberFormat="1" applyFont="1" applyBorder="1" applyAlignment="1">
      <alignment horizontal="center" vertical="center" wrapText="1"/>
    </xf>
    <xf numFmtId="0" fontId="41" fillId="0" borderId="24" xfId="1" applyFont="1" applyBorder="1" applyAlignment="1">
      <alignment horizontal="center" vertical="center"/>
    </xf>
    <xf numFmtId="170" fontId="41" fillId="0" borderId="24" xfId="1" applyNumberFormat="1" applyFont="1" applyBorder="1" applyAlignment="1">
      <alignment horizontal="center" vertical="center"/>
    </xf>
    <xf numFmtId="2" fontId="41" fillId="0" borderId="24" xfId="1" applyNumberFormat="1" applyFont="1" applyBorder="1" applyAlignment="1">
      <alignment horizontal="center" vertical="center" wrapText="1"/>
    </xf>
    <xf numFmtId="165" fontId="41" fillId="0" borderId="24" xfId="1" applyNumberFormat="1" applyFont="1" applyBorder="1" applyAlignment="1">
      <alignment horizontal="center" vertical="center" wrapText="1"/>
    </xf>
    <xf numFmtId="3" fontId="41" fillId="0" borderId="24" xfId="1" applyNumberFormat="1" applyFont="1" applyBorder="1" applyAlignment="1">
      <alignment horizontal="center" vertical="center" wrapText="1"/>
    </xf>
    <xf numFmtId="172" fontId="41" fillId="0" borderId="25" xfId="1" applyNumberFormat="1" applyFont="1" applyBorder="1" applyAlignment="1">
      <alignment vertical="center"/>
    </xf>
    <xf numFmtId="168" fontId="38" fillId="0" borderId="0" xfId="1" applyNumberFormat="1" applyFont="1" applyBorder="1" applyAlignment="1"/>
    <xf numFmtId="0" fontId="41" fillId="0" borderId="7" xfId="1" applyFont="1" applyBorder="1" applyAlignment="1">
      <alignment horizontal="center" vertical="center"/>
    </xf>
    <xf numFmtId="0" fontId="41" fillId="0" borderId="7" xfId="1" applyFont="1" applyBorder="1" applyAlignment="1">
      <alignment horizontal="left" vertical="center"/>
    </xf>
    <xf numFmtId="0" fontId="41" fillId="0" borderId="7" xfId="1" applyFont="1" applyBorder="1" applyAlignment="1">
      <alignment vertical="center"/>
    </xf>
    <xf numFmtId="0" fontId="71" fillId="0" borderId="0" xfId="0" applyFont="1" applyAlignment="1"/>
    <xf numFmtId="0" fontId="51" fillId="0" borderId="0" xfId="0" applyFont="1"/>
    <xf numFmtId="170" fontId="55" fillId="0" borderId="0" xfId="0" applyNumberFormat="1" applyFont="1"/>
    <xf numFmtId="0" fontId="50" fillId="0" borderId="49" xfId="0" applyFont="1" applyBorder="1" applyAlignment="1">
      <alignment horizontal="center" vertical="center"/>
    </xf>
    <xf numFmtId="1" fontId="58" fillId="0" borderId="21" xfId="0" applyNumberFormat="1" applyFont="1" applyBorder="1" applyAlignment="1">
      <alignment horizontal="center"/>
    </xf>
    <xf numFmtId="1" fontId="3" fillId="0" borderId="4" xfId="1" applyNumberFormat="1" applyFont="1" applyBorder="1" applyAlignment="1">
      <alignment horizontal="center" vertical="center"/>
    </xf>
    <xf numFmtId="1" fontId="32" fillId="0" borderId="29" xfId="1" applyNumberFormat="1" applyFont="1" applyBorder="1" applyAlignment="1">
      <alignment horizontal="center" vertical="center"/>
    </xf>
    <xf numFmtId="168" fontId="4" fillId="0" borderId="0" xfId="1" applyNumberFormat="1" applyFont="1" applyBorder="1" applyAlignment="1"/>
    <xf numFmtId="2" fontId="19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vertical="center"/>
    </xf>
    <xf numFmtId="0" fontId="38" fillId="0" borderId="0" xfId="1" applyFont="1" applyBorder="1" applyAlignment="1">
      <alignment vertical="center"/>
    </xf>
    <xf numFmtId="0" fontId="22" fillId="0" borderId="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 vertical="center"/>
    </xf>
    <xf numFmtId="2" fontId="28" fillId="0" borderId="7" xfId="0" applyNumberFormat="1" applyFont="1" applyBorder="1" applyAlignment="1">
      <alignment horizontal="center" vertical="center"/>
    </xf>
    <xf numFmtId="165" fontId="28" fillId="0" borderId="3" xfId="0" applyNumberFormat="1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2" fontId="28" fillId="0" borderId="3" xfId="0" applyNumberFormat="1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165" fontId="29" fillId="0" borderId="42" xfId="0" applyNumberFormat="1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2" fillId="0" borderId="7" xfId="13" applyFont="1" applyFill="1" applyBorder="1" applyAlignment="1">
      <alignment horizontal="left" vertical="center"/>
    </xf>
    <xf numFmtId="14" fontId="22" fillId="0" borderId="7" xfId="13" applyNumberFormat="1" applyFont="1" applyBorder="1" applyAlignment="1">
      <alignment horizontal="center" vertical="center"/>
    </xf>
    <xf numFmtId="2" fontId="29" fillId="0" borderId="42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vertical="center" wrapText="1"/>
    </xf>
    <xf numFmtId="14" fontId="28" fillId="0" borderId="7" xfId="0" applyNumberFormat="1" applyFont="1" applyBorder="1" applyAlignment="1">
      <alignment horizontal="center" vertical="center"/>
    </xf>
    <xf numFmtId="14" fontId="29" fillId="0" borderId="7" xfId="0" applyNumberFormat="1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166" fontId="32" fillId="0" borderId="51" xfId="1" applyNumberFormat="1" applyFont="1" applyBorder="1" applyAlignment="1">
      <alignment horizontal="center" vertical="center"/>
    </xf>
    <xf numFmtId="167" fontId="32" fillId="0" borderId="51" xfId="1" applyNumberFormat="1" applyFont="1" applyBorder="1" applyAlignment="1">
      <alignment horizontal="center" vertical="center"/>
    </xf>
    <xf numFmtId="168" fontId="32" fillId="0" borderId="51" xfId="1" applyNumberFormat="1" applyFont="1" applyBorder="1" applyAlignment="1">
      <alignment horizontal="center" vertical="center"/>
    </xf>
    <xf numFmtId="2" fontId="32" fillId="0" borderId="51" xfId="1" applyNumberFormat="1" applyFont="1" applyBorder="1" applyAlignment="1">
      <alignment horizontal="center" vertical="center"/>
    </xf>
    <xf numFmtId="169" fontId="32" fillId="0" borderId="51" xfId="1" applyNumberFormat="1" applyFont="1" applyBorder="1" applyAlignment="1">
      <alignment horizontal="center" vertical="center"/>
    </xf>
    <xf numFmtId="1" fontId="32" fillId="0" borderId="51" xfId="1" applyNumberFormat="1" applyFont="1" applyBorder="1" applyAlignment="1">
      <alignment horizontal="center" vertical="center"/>
    </xf>
    <xf numFmtId="165" fontId="36" fillId="0" borderId="43" xfId="1" applyNumberFormat="1" applyFont="1" applyBorder="1"/>
    <xf numFmtId="0" fontId="33" fillId="0" borderId="7" xfId="1" applyFont="1" applyBorder="1"/>
    <xf numFmtId="167" fontId="33" fillId="0" borderId="7" xfId="1" applyNumberFormat="1" applyFont="1" applyBorder="1" applyAlignment="1">
      <alignment horizontal="center" vertical="center" wrapText="1"/>
    </xf>
    <xf numFmtId="168" fontId="33" fillId="0" borderId="7" xfId="1" applyNumberFormat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left" vertical="center"/>
    </xf>
    <xf numFmtId="170" fontId="3" fillId="0" borderId="7" xfId="1" applyNumberFormat="1" applyFont="1" applyBorder="1" applyAlignment="1">
      <alignment horizontal="center" vertical="center"/>
    </xf>
    <xf numFmtId="167" fontId="3" fillId="0" borderId="7" xfId="1" applyNumberFormat="1" applyFont="1" applyBorder="1" applyAlignment="1">
      <alignment horizontal="center" vertical="center"/>
    </xf>
    <xf numFmtId="14" fontId="3" fillId="0" borderId="7" xfId="1" applyNumberFormat="1" applyFont="1" applyBorder="1" applyAlignment="1">
      <alignment horizontal="center" vertical="center"/>
    </xf>
    <xf numFmtId="168" fontId="3" fillId="0" borderId="7" xfId="1" applyNumberFormat="1" applyFont="1" applyBorder="1" applyAlignment="1">
      <alignment horizontal="center" vertical="center"/>
    </xf>
    <xf numFmtId="169" fontId="3" fillId="0" borderId="7" xfId="1" applyNumberFormat="1" applyFont="1" applyBorder="1" applyAlignment="1">
      <alignment horizontal="center" vertical="center"/>
    </xf>
    <xf numFmtId="1" fontId="3" fillId="0" borderId="7" xfId="1" applyNumberFormat="1" applyFont="1" applyBorder="1" applyAlignment="1">
      <alignment horizontal="center" vertical="center"/>
    </xf>
    <xf numFmtId="168" fontId="33" fillId="0" borderId="46" xfId="1" applyNumberFormat="1" applyFont="1" applyBorder="1" applyAlignment="1">
      <alignment horizontal="center" vertical="center" wrapText="1"/>
    </xf>
    <xf numFmtId="0" fontId="3" fillId="0" borderId="45" xfId="1" applyFont="1" applyBorder="1" applyAlignment="1">
      <alignment horizontal="center" vertical="center"/>
    </xf>
    <xf numFmtId="165" fontId="3" fillId="0" borderId="46" xfId="1" applyNumberFormat="1" applyFont="1" applyBorder="1"/>
    <xf numFmtId="0" fontId="40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4" fontId="3" fillId="0" borderId="4" xfId="1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54" fillId="0" borderId="0" xfId="0" applyFont="1" applyAlignment="1"/>
    <xf numFmtId="166" fontId="53" fillId="0" borderId="0" xfId="1" applyNumberFormat="1" applyFont="1" applyBorder="1" applyAlignment="1"/>
    <xf numFmtId="0" fontId="65" fillId="0" borderId="0" xfId="1" applyFont="1" applyBorder="1" applyAlignment="1"/>
    <xf numFmtId="0" fontId="78" fillId="0" borderId="0" xfId="1" applyFont="1" applyBorder="1"/>
    <xf numFmtId="0" fontId="65" fillId="0" borderId="0" xfId="1" applyFont="1" applyAlignment="1">
      <alignment horizontal="center"/>
    </xf>
    <xf numFmtId="0" fontId="65" fillId="0" borderId="0" xfId="1" applyFont="1" applyBorder="1" applyAlignment="1">
      <alignment horizontal="center"/>
    </xf>
    <xf numFmtId="166" fontId="53" fillId="0" borderId="0" xfId="1" applyNumberFormat="1" applyFont="1" applyBorder="1" applyAlignment="1">
      <alignment horizontal="center"/>
    </xf>
    <xf numFmtId="0" fontId="53" fillId="0" borderId="0" xfId="1" applyFont="1" applyAlignment="1">
      <alignment horizontal="center"/>
    </xf>
    <xf numFmtId="14" fontId="75" fillId="0" borderId="1" xfId="1" applyNumberFormat="1" applyFont="1" applyBorder="1" applyAlignment="1">
      <alignment horizontal="center" vertical="center"/>
    </xf>
    <xf numFmtId="0" fontId="75" fillId="0" borderId="1" xfId="1" applyFont="1" applyBorder="1" applyAlignment="1">
      <alignment horizontal="center" vertical="center"/>
    </xf>
    <xf numFmtId="2" fontId="75" fillId="0" borderId="1" xfId="1" applyNumberFormat="1" applyFont="1" applyBorder="1" applyAlignment="1">
      <alignment horizontal="center" vertical="center"/>
    </xf>
    <xf numFmtId="165" fontId="75" fillId="0" borderId="1" xfId="1" applyNumberFormat="1" applyFont="1" applyBorder="1" applyAlignment="1">
      <alignment horizontal="center" vertical="center"/>
    </xf>
    <xf numFmtId="14" fontId="75" fillId="3" borderId="1" xfId="1" applyNumberFormat="1" applyFont="1" applyFill="1" applyBorder="1" applyAlignment="1">
      <alignment horizontal="center" vertical="center"/>
    </xf>
    <xf numFmtId="0" fontId="75" fillId="3" borderId="1" xfId="1" applyFont="1" applyFill="1" applyBorder="1" applyAlignment="1">
      <alignment horizontal="center" vertical="center"/>
    </xf>
    <xf numFmtId="2" fontId="75" fillId="3" borderId="1" xfId="1" applyNumberFormat="1" applyFont="1" applyFill="1" applyBorder="1" applyAlignment="1">
      <alignment horizontal="center" vertical="center"/>
    </xf>
    <xf numFmtId="165" fontId="75" fillId="3" borderId="1" xfId="1" applyNumberFormat="1" applyFont="1" applyFill="1" applyBorder="1" applyAlignment="1">
      <alignment horizontal="center" vertical="center"/>
    </xf>
    <xf numFmtId="0" fontId="79" fillId="3" borderId="1" xfId="1" applyFont="1" applyFill="1" applyBorder="1" applyAlignment="1">
      <alignment horizontal="center" vertical="center"/>
    </xf>
    <xf numFmtId="0" fontId="75" fillId="3" borderId="76" xfId="1" applyFont="1" applyFill="1" applyBorder="1" applyAlignment="1">
      <alignment horizontal="center" vertical="center"/>
    </xf>
    <xf numFmtId="0" fontId="75" fillId="0" borderId="76" xfId="1" applyFont="1" applyBorder="1" applyAlignment="1">
      <alignment horizontal="center" vertical="center"/>
    </xf>
    <xf numFmtId="2" fontId="79" fillId="0" borderId="1" xfId="1" applyNumberFormat="1" applyFont="1" applyBorder="1" applyAlignment="1">
      <alignment horizontal="center" vertical="center"/>
    </xf>
    <xf numFmtId="0" fontId="79" fillId="0" borderId="1" xfId="1" applyFont="1" applyBorder="1" applyAlignment="1">
      <alignment horizontal="center" vertical="center"/>
    </xf>
    <xf numFmtId="0" fontId="77" fillId="0" borderId="1" xfId="1" applyFont="1" applyBorder="1" applyAlignment="1">
      <alignment horizontal="center" vertical="center"/>
    </xf>
    <xf numFmtId="0" fontId="75" fillId="0" borderId="1" xfId="1" applyFont="1" applyFill="1" applyBorder="1" applyAlignment="1">
      <alignment horizontal="center" vertical="center"/>
    </xf>
    <xf numFmtId="14" fontId="75" fillId="0" borderId="11" xfId="1" applyNumberFormat="1" applyFont="1" applyBorder="1" applyAlignment="1">
      <alignment horizontal="center" vertical="center"/>
    </xf>
    <xf numFmtId="0" fontId="75" fillId="0" borderId="11" xfId="1" applyFont="1" applyBorder="1" applyAlignment="1">
      <alignment horizontal="center" vertical="center"/>
    </xf>
    <xf numFmtId="2" fontId="75" fillId="0" borderId="11" xfId="1" applyNumberFormat="1" applyFont="1" applyBorder="1" applyAlignment="1">
      <alignment horizontal="center" vertical="center"/>
    </xf>
    <xf numFmtId="0" fontId="75" fillId="0" borderId="0" xfId="1" applyFont="1" applyAlignment="1">
      <alignment horizontal="center" vertical="center"/>
    </xf>
    <xf numFmtId="14" fontId="75" fillId="0" borderId="1" xfId="1" applyNumberFormat="1" applyFont="1" applyFill="1" applyBorder="1" applyAlignment="1">
      <alignment horizontal="center" vertical="center"/>
    </xf>
    <xf numFmtId="2" fontId="75" fillId="0" borderId="1" xfId="1" applyNumberFormat="1" applyFont="1" applyFill="1" applyBorder="1" applyAlignment="1">
      <alignment horizontal="center" vertical="center"/>
    </xf>
    <xf numFmtId="0" fontId="75" fillId="0" borderId="76" xfId="1" applyFont="1" applyFill="1" applyBorder="1" applyAlignment="1">
      <alignment horizontal="center" vertical="center"/>
    </xf>
    <xf numFmtId="0" fontId="75" fillId="0" borderId="29" xfId="1" applyFont="1" applyBorder="1" applyAlignment="1">
      <alignment horizontal="center" vertical="center"/>
    </xf>
    <xf numFmtId="0" fontId="75" fillId="0" borderId="1" xfId="1" applyFont="1" applyBorder="1" applyAlignment="1">
      <alignment horizontal="left" vertical="center"/>
    </xf>
    <xf numFmtId="0" fontId="75" fillId="3" borderId="1" xfId="1" applyFont="1" applyFill="1" applyBorder="1" applyAlignment="1">
      <alignment horizontal="left" vertical="center"/>
    </xf>
    <xf numFmtId="0" fontId="75" fillId="0" borderId="11" xfId="1" applyFont="1" applyBorder="1" applyAlignment="1">
      <alignment horizontal="left" vertical="center"/>
    </xf>
    <xf numFmtId="0" fontId="75" fillId="0" borderId="1" xfId="1" applyFont="1" applyFill="1" applyBorder="1" applyAlignment="1">
      <alignment horizontal="left" vertical="center"/>
    </xf>
    <xf numFmtId="0" fontId="80" fillId="0" borderId="1" xfId="1" applyFont="1" applyBorder="1" applyAlignment="1">
      <alignment horizontal="center" vertical="center"/>
    </xf>
    <xf numFmtId="0" fontId="63" fillId="0" borderId="7" xfId="1" applyFont="1" applyBorder="1" applyAlignment="1">
      <alignment horizontal="center" vertical="center"/>
    </xf>
    <xf numFmtId="2" fontId="63" fillId="0" borderId="7" xfId="1" applyNumberFormat="1" applyFont="1" applyBorder="1" applyAlignment="1">
      <alignment horizontal="center" vertical="center"/>
    </xf>
    <xf numFmtId="2" fontId="63" fillId="3" borderId="7" xfId="1" applyNumberFormat="1" applyFont="1" applyFill="1" applyBorder="1" applyAlignment="1">
      <alignment horizontal="center" vertical="center"/>
    </xf>
    <xf numFmtId="165" fontId="63" fillId="0" borderId="7" xfId="1" applyNumberFormat="1" applyFont="1" applyBorder="1" applyAlignment="1">
      <alignment horizontal="center" vertical="center"/>
    </xf>
    <xf numFmtId="0" fontId="53" fillId="0" borderId="0" xfId="1" applyFont="1" applyAlignment="1"/>
    <xf numFmtId="0" fontId="76" fillId="0" borderId="76" xfId="1" applyFont="1" applyBorder="1" applyAlignment="1">
      <alignment horizontal="center" vertical="center"/>
    </xf>
    <xf numFmtId="14" fontId="34" fillId="0" borderId="11" xfId="1" applyNumberFormat="1" applyFont="1" applyBorder="1" applyAlignment="1">
      <alignment horizontal="center" vertical="center" wrapText="1"/>
    </xf>
    <xf numFmtId="2" fontId="23" fillId="0" borderId="5" xfId="1" applyNumberFormat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2" fontId="81" fillId="0" borderId="1" xfId="1" applyNumberFormat="1" applyFont="1" applyBorder="1" applyAlignment="1">
      <alignment horizontal="center" vertical="center"/>
    </xf>
    <xf numFmtId="2" fontId="80" fillId="0" borderId="1" xfId="1" applyNumberFormat="1" applyFont="1" applyBorder="1" applyAlignment="1">
      <alignment horizontal="center" vertical="center"/>
    </xf>
    <xf numFmtId="166" fontId="13" fillId="0" borderId="0" xfId="1" applyNumberFormat="1" applyFont="1" applyBorder="1" applyAlignment="1"/>
    <xf numFmtId="2" fontId="53" fillId="0" borderId="0" xfId="1" applyNumberFormat="1" applyFont="1" applyAlignment="1"/>
    <xf numFmtId="0" fontId="54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54" fillId="0" borderId="0" xfId="0" applyFont="1"/>
    <xf numFmtId="0" fontId="42" fillId="0" borderId="0" xfId="0" applyFont="1" applyAlignment="1"/>
    <xf numFmtId="0" fontId="42" fillId="0" borderId="0" xfId="0" applyFont="1"/>
    <xf numFmtId="170" fontId="54" fillId="0" borderId="0" xfId="0" applyNumberFormat="1" applyFont="1" applyAlignment="1">
      <alignment horizontal="center"/>
    </xf>
    <xf numFmtId="0" fontId="52" fillId="0" borderId="0" xfId="0" applyFont="1" applyAlignment="1">
      <alignment horizontal="center"/>
    </xf>
    <xf numFmtId="0" fontId="52" fillId="2" borderId="0" xfId="0" applyFont="1" applyFill="1" applyAlignment="1">
      <alignment horizontal="center"/>
    </xf>
    <xf numFmtId="0" fontId="82" fillId="0" borderId="78" xfId="0" applyFont="1" applyBorder="1" applyAlignment="1"/>
    <xf numFmtId="0" fontId="82" fillId="0" borderId="4" xfId="0" applyFont="1" applyBorder="1" applyAlignment="1"/>
    <xf numFmtId="0" fontId="63" fillId="0" borderId="4" xfId="0" applyFont="1" applyBorder="1" applyAlignment="1">
      <alignment horizontal="center" vertical="center" wrapText="1"/>
    </xf>
    <xf numFmtId="0" fontId="80" fillId="0" borderId="4" xfId="0" applyFont="1" applyBorder="1" applyAlignment="1">
      <alignment horizontal="center" vertical="center" wrapText="1"/>
    </xf>
    <xf numFmtId="0" fontId="80" fillId="2" borderId="4" xfId="0" applyFont="1" applyFill="1" applyBorder="1" applyAlignment="1">
      <alignment horizontal="center" vertical="center" wrapText="1"/>
    </xf>
    <xf numFmtId="0" fontId="63" fillId="2" borderId="4" xfId="0" applyFont="1" applyFill="1" applyBorder="1" applyAlignment="1">
      <alignment horizontal="center" vertical="center" wrapText="1"/>
    </xf>
    <xf numFmtId="175" fontId="80" fillId="0" borderId="23" xfId="18" applyNumberFormat="1" applyFont="1" applyBorder="1" applyAlignment="1">
      <alignment horizontal="center"/>
    </xf>
    <xf numFmtId="0" fontId="80" fillId="0" borderId="22" xfId="0" applyFont="1" applyBorder="1" applyAlignment="1">
      <alignment horizontal="center"/>
    </xf>
    <xf numFmtId="0" fontId="80" fillId="3" borderId="1" xfId="0" applyFont="1" applyFill="1" applyBorder="1"/>
    <xf numFmtId="14" fontId="80" fillId="3" borderId="1" xfId="0" applyNumberFormat="1" applyFont="1" applyFill="1" applyBorder="1" applyAlignment="1">
      <alignment horizontal="center"/>
    </xf>
    <xf numFmtId="3" fontId="80" fillId="0" borderId="1" xfId="0" applyNumberFormat="1" applyFont="1" applyFill="1" applyBorder="1" applyAlignment="1">
      <alignment horizontal="center" vertical="center"/>
    </xf>
    <xf numFmtId="0" fontId="80" fillId="0" borderId="1" xfId="0" applyFont="1" applyBorder="1" applyAlignment="1">
      <alignment horizontal="center" vertical="center" wrapText="1"/>
    </xf>
    <xf numFmtId="0" fontId="80" fillId="2" borderId="1" xfId="0" applyFont="1" applyFill="1" applyBorder="1" applyAlignment="1">
      <alignment horizontal="center" vertical="center" wrapText="1"/>
    </xf>
    <xf numFmtId="2" fontId="80" fillId="0" borderId="1" xfId="0" applyNumberFormat="1" applyFont="1" applyBorder="1" applyAlignment="1">
      <alignment horizontal="center" vertical="center" wrapText="1"/>
    </xf>
    <xf numFmtId="165" fontId="80" fillId="0" borderId="1" xfId="0" applyNumberFormat="1" applyFont="1" applyBorder="1" applyAlignment="1">
      <alignment horizontal="center" vertical="center" wrapText="1"/>
    </xf>
    <xf numFmtId="165" fontId="63" fillId="0" borderId="1" xfId="0" applyNumberFormat="1" applyFont="1" applyBorder="1" applyAlignment="1">
      <alignment horizontal="center" vertical="center" wrapText="1"/>
    </xf>
    <xf numFmtId="175" fontId="63" fillId="0" borderId="33" xfId="18" applyNumberFormat="1" applyFont="1" applyBorder="1" applyAlignment="1">
      <alignment horizontal="center"/>
    </xf>
    <xf numFmtId="0" fontId="80" fillId="3" borderId="1" xfId="0" applyFont="1" applyFill="1" applyBorder="1" applyAlignment="1">
      <alignment horizontal="center"/>
    </xf>
    <xf numFmtId="0" fontId="63" fillId="0" borderId="1" xfId="0" applyFont="1" applyBorder="1" applyAlignment="1">
      <alignment horizontal="center" vertical="center" wrapText="1"/>
    </xf>
    <xf numFmtId="171" fontId="80" fillId="2" borderId="1" xfId="0" applyNumberFormat="1" applyFont="1" applyFill="1" applyBorder="1" applyAlignment="1">
      <alignment horizontal="center" vertical="center" wrapText="1"/>
    </xf>
    <xf numFmtId="0" fontId="83" fillId="0" borderId="1" xfId="0" applyFont="1" applyBorder="1" applyAlignment="1">
      <alignment horizontal="center" vertical="center" wrapText="1"/>
    </xf>
    <xf numFmtId="165" fontId="80" fillId="3" borderId="1" xfId="0" applyNumberFormat="1" applyFont="1" applyFill="1" applyBorder="1" applyAlignment="1">
      <alignment horizontal="center"/>
    </xf>
    <xf numFmtId="0" fontId="82" fillId="0" borderId="22" xfId="0" applyFont="1" applyBorder="1" applyAlignment="1"/>
    <xf numFmtId="0" fontId="82" fillId="0" borderId="1" xfId="0" applyFont="1" applyBorder="1" applyAlignment="1"/>
    <xf numFmtId="0" fontId="63" fillId="0" borderId="1" xfId="0" applyFont="1" applyBorder="1" applyAlignment="1">
      <alignment horizontal="center"/>
    </xf>
    <xf numFmtId="0" fontId="84" fillId="0" borderId="1" xfId="0" applyFont="1" applyBorder="1" applyAlignment="1">
      <alignment horizontal="center"/>
    </xf>
    <xf numFmtId="0" fontId="84" fillId="2" borderId="1" xfId="0" applyFont="1" applyFill="1" applyBorder="1" applyAlignment="1">
      <alignment horizontal="center"/>
    </xf>
    <xf numFmtId="0" fontId="84" fillId="0" borderId="1" xfId="0" applyFont="1" applyBorder="1"/>
    <xf numFmtId="170" fontId="80" fillId="3" borderId="1" xfId="0" applyNumberFormat="1" applyFont="1" applyFill="1" applyBorder="1" applyAlignment="1">
      <alignment horizontal="center"/>
    </xf>
    <xf numFmtId="1" fontId="80" fillId="0" borderId="1" xfId="0" applyNumberFormat="1" applyFont="1" applyBorder="1" applyAlignment="1">
      <alignment horizontal="center" vertical="center" wrapText="1"/>
    </xf>
    <xf numFmtId="171" fontId="84" fillId="2" borderId="1" xfId="0" applyNumberFormat="1" applyFont="1" applyFill="1" applyBorder="1" applyAlignment="1">
      <alignment horizontal="center"/>
    </xf>
    <xf numFmtId="0" fontId="80" fillId="0" borderId="22" xfId="0" applyFont="1" applyBorder="1" applyAlignment="1"/>
    <xf numFmtId="2" fontId="80" fillId="0" borderId="1" xfId="0" applyNumberFormat="1" applyFont="1" applyFill="1" applyBorder="1" applyAlignment="1">
      <alignment horizontal="center" vertical="center" wrapText="1"/>
    </xf>
    <xf numFmtId="14" fontId="80" fillId="0" borderId="1" xfId="0" applyNumberFormat="1" applyFont="1" applyBorder="1" applyAlignment="1">
      <alignment horizontal="center" vertical="center" wrapText="1"/>
    </xf>
    <xf numFmtId="2" fontId="84" fillId="0" borderId="1" xfId="0" applyNumberFormat="1" applyFont="1" applyBorder="1" applyAlignment="1">
      <alignment horizontal="center"/>
    </xf>
    <xf numFmtId="0" fontId="82" fillId="0" borderId="22" xfId="0" applyFont="1" applyBorder="1" applyAlignment="1">
      <alignment horizontal="center"/>
    </xf>
    <xf numFmtId="0" fontId="83" fillId="0" borderId="1" xfId="0" applyFont="1" applyBorder="1" applyAlignment="1">
      <alignment horizontal="center"/>
    </xf>
    <xf numFmtId="0" fontId="82" fillId="3" borderId="1" xfId="0" applyFont="1" applyFill="1" applyBorder="1" applyAlignment="1"/>
    <xf numFmtId="0" fontId="83" fillId="2" borderId="1" xfId="0" applyFont="1" applyFill="1" applyBorder="1" applyAlignment="1">
      <alignment horizontal="center"/>
    </xf>
    <xf numFmtId="0" fontId="80" fillId="0" borderId="1" xfId="0" applyFont="1" applyBorder="1" applyAlignment="1">
      <alignment wrapText="1"/>
    </xf>
    <xf numFmtId="0" fontId="63" fillId="0" borderId="24" xfId="0" applyFont="1" applyBorder="1" applyAlignment="1">
      <alignment horizontal="center" vertical="center"/>
    </xf>
    <xf numFmtId="2" fontId="63" fillId="2" borderId="24" xfId="0" applyNumberFormat="1" applyFont="1" applyFill="1" applyBorder="1" applyAlignment="1">
      <alignment horizontal="center" vertical="center"/>
    </xf>
    <xf numFmtId="0" fontId="63" fillId="2" borderId="24" xfId="0" applyFont="1" applyFill="1" applyBorder="1" applyAlignment="1">
      <alignment horizontal="center" vertical="center"/>
    </xf>
    <xf numFmtId="165" fontId="63" fillId="0" borderId="24" xfId="0" applyNumberFormat="1" applyFont="1" applyBorder="1" applyAlignment="1">
      <alignment horizontal="center" vertical="center" wrapText="1"/>
    </xf>
    <xf numFmtId="165" fontId="63" fillId="2" borderId="24" xfId="0" applyNumberFormat="1" applyFont="1" applyFill="1" applyBorder="1" applyAlignment="1">
      <alignment horizontal="center" vertical="center"/>
    </xf>
    <xf numFmtId="165" fontId="63" fillId="0" borderId="24" xfId="0" applyNumberFormat="1" applyFont="1" applyBorder="1" applyAlignment="1">
      <alignment horizontal="center" vertical="center"/>
    </xf>
    <xf numFmtId="171" fontId="63" fillId="0" borderId="24" xfId="0" applyNumberFormat="1" applyFont="1" applyBorder="1" applyAlignment="1">
      <alignment horizontal="center" vertical="center"/>
    </xf>
    <xf numFmtId="2" fontId="63" fillId="0" borderId="24" xfId="0" applyNumberFormat="1" applyFont="1" applyBorder="1" applyAlignment="1">
      <alignment horizontal="center" vertical="center"/>
    </xf>
    <xf numFmtId="175" fontId="63" fillId="0" borderId="25" xfId="18" applyNumberFormat="1" applyFont="1" applyBorder="1" applyAlignment="1">
      <alignment horizontal="center"/>
    </xf>
    <xf numFmtId="0" fontId="86" fillId="0" borderId="0" xfId="0" applyFont="1" applyBorder="1" applyAlignment="1">
      <alignment vertical="center"/>
    </xf>
    <xf numFmtId="0" fontId="86" fillId="0" borderId="0" xfId="0" applyFont="1" applyBorder="1" applyAlignment="1">
      <alignment horizontal="center" vertical="center"/>
    </xf>
    <xf numFmtId="165" fontId="87" fillId="0" borderId="0" xfId="0" applyNumberFormat="1" applyFont="1" applyBorder="1" applyAlignment="1">
      <alignment vertical="center"/>
    </xf>
    <xf numFmtId="165" fontId="87" fillId="0" borderId="0" xfId="0" applyNumberFormat="1" applyFont="1" applyBorder="1" applyAlignment="1">
      <alignment horizontal="center" vertical="center"/>
    </xf>
    <xf numFmtId="0" fontId="88" fillId="0" borderId="0" xfId="0" applyFont="1" applyBorder="1" applyAlignment="1"/>
    <xf numFmtId="0" fontId="88" fillId="0" borderId="0" xfId="0" applyFont="1" applyBorder="1" applyAlignment="1">
      <alignment horizontal="center"/>
    </xf>
    <xf numFmtId="0" fontId="48" fillId="0" borderId="0" xfId="0" applyFont="1" applyAlignment="1">
      <alignment vertical="center"/>
    </xf>
    <xf numFmtId="0" fontId="89" fillId="0" borderId="0" xfId="0" applyFont="1"/>
    <xf numFmtId="0" fontId="89" fillId="0" borderId="0" xfId="0" applyFont="1" applyAlignment="1">
      <alignment horizontal="center"/>
    </xf>
    <xf numFmtId="0" fontId="42" fillId="0" borderId="0" xfId="0" applyFont="1" applyAlignment="1">
      <alignment vertical="center"/>
    </xf>
    <xf numFmtId="0" fontId="63" fillId="0" borderId="1" xfId="0" applyFont="1" applyBorder="1" applyAlignment="1">
      <alignment horizontal="center" vertical="center" wrapText="1"/>
    </xf>
    <xf numFmtId="0" fontId="90" fillId="0" borderId="0" xfId="0" applyFont="1" applyAlignment="1"/>
    <xf numFmtId="0" fontId="91" fillId="0" borderId="1" xfId="0" applyFont="1" applyBorder="1" applyAlignment="1">
      <alignment horizontal="center" vertical="center" wrapText="1"/>
    </xf>
    <xf numFmtId="0" fontId="83" fillId="2" borderId="1" xfId="0" applyFont="1" applyFill="1" applyBorder="1" applyAlignment="1">
      <alignment horizontal="center" vertical="center" wrapText="1"/>
    </xf>
    <xf numFmtId="171" fontId="83" fillId="2" borderId="1" xfId="0" applyNumberFormat="1" applyFont="1" applyFill="1" applyBorder="1" applyAlignment="1">
      <alignment horizontal="center" vertical="center" wrapText="1"/>
    </xf>
    <xf numFmtId="0" fontId="91" fillId="0" borderId="1" xfId="0" applyFont="1" applyBorder="1" applyAlignment="1">
      <alignment horizontal="center"/>
    </xf>
    <xf numFmtId="0" fontId="85" fillId="0" borderId="1" xfId="0" applyFont="1" applyBorder="1" applyAlignment="1">
      <alignment horizontal="center" vertical="center"/>
    </xf>
    <xf numFmtId="171" fontId="83" fillId="2" borderId="1" xfId="0" applyNumberFormat="1" applyFont="1" applyFill="1" applyBorder="1" applyAlignment="1">
      <alignment horizontal="center"/>
    </xf>
    <xf numFmtId="2" fontId="91" fillId="0" borderId="1" xfId="0" applyNumberFormat="1" applyFont="1" applyBorder="1" applyAlignment="1">
      <alignment horizontal="center" vertical="center" wrapText="1"/>
    </xf>
    <xf numFmtId="2" fontId="91" fillId="0" borderId="1" xfId="0" applyNumberFormat="1" applyFont="1" applyBorder="1" applyAlignment="1">
      <alignment horizontal="center"/>
    </xf>
    <xf numFmtId="0" fontId="83" fillId="2" borderId="1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23" fillId="0" borderId="19" xfId="0" applyFont="1" applyBorder="1" applyAlignment="1">
      <alignment horizontal="center" vertical="center" wrapText="1"/>
    </xf>
    <xf numFmtId="0" fontId="75" fillId="4" borderId="1" xfId="1" applyFont="1" applyFill="1" applyBorder="1" applyAlignment="1">
      <alignment horizontal="center" vertical="center"/>
    </xf>
    <xf numFmtId="0" fontId="75" fillId="4" borderId="1" xfId="1" applyFont="1" applyFill="1" applyBorder="1" applyAlignment="1">
      <alignment horizontal="left" vertical="center"/>
    </xf>
    <xf numFmtId="14" fontId="75" fillId="4" borderId="1" xfId="1" applyNumberFormat="1" applyFont="1" applyFill="1" applyBorder="1" applyAlignment="1">
      <alignment horizontal="center" vertical="center"/>
    </xf>
    <xf numFmtId="165" fontId="75" fillId="4" borderId="1" xfId="1" applyNumberFormat="1" applyFont="1" applyFill="1" applyBorder="1" applyAlignment="1">
      <alignment horizontal="center" vertical="center"/>
    </xf>
    <xf numFmtId="0" fontId="75" fillId="4" borderId="76" xfId="1" applyFont="1" applyFill="1" applyBorder="1" applyAlignment="1">
      <alignment horizontal="center" vertical="center"/>
    </xf>
    <xf numFmtId="165" fontId="79" fillId="4" borderId="1" xfId="1" applyNumberFormat="1" applyFont="1" applyFill="1" applyBorder="1" applyAlignment="1">
      <alignment horizontal="center" vertical="center"/>
    </xf>
    <xf numFmtId="2" fontId="79" fillId="4" borderId="1" xfId="1" applyNumberFormat="1" applyFont="1" applyFill="1" applyBorder="1" applyAlignment="1">
      <alignment horizontal="center" vertical="center"/>
    </xf>
    <xf numFmtId="0" fontId="79" fillId="4" borderId="1" xfId="1" applyFont="1" applyFill="1" applyBorder="1" applyAlignment="1">
      <alignment horizontal="center" vertical="center"/>
    </xf>
    <xf numFmtId="3" fontId="80" fillId="0" borderId="4" xfId="0" applyNumberFormat="1" applyFont="1" applyFill="1" applyBorder="1" applyAlignment="1">
      <alignment horizontal="center" vertical="center"/>
    </xf>
    <xf numFmtId="0" fontId="80" fillId="3" borderId="7" xfId="0" applyFont="1" applyFill="1" applyBorder="1" applyAlignment="1">
      <alignment vertical="center"/>
    </xf>
    <xf numFmtId="0" fontId="80" fillId="3" borderId="7" xfId="0" applyFont="1" applyFill="1" applyBorder="1" applyAlignment="1">
      <alignment horizontal="center" vertical="center"/>
    </xf>
    <xf numFmtId="14" fontId="41" fillId="0" borderId="1" xfId="1" applyNumberFormat="1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14" fontId="22" fillId="0" borderId="4" xfId="13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2" fontId="28" fillId="0" borderId="2" xfId="0" applyNumberFormat="1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75" fillId="2" borderId="1" xfId="1" applyFont="1" applyFill="1" applyBorder="1" applyAlignment="1">
      <alignment horizontal="center" vertical="center"/>
    </xf>
    <xf numFmtId="0" fontId="65" fillId="0" borderId="0" xfId="1" applyFont="1" applyAlignment="1">
      <alignment horizontal="center"/>
    </xf>
    <xf numFmtId="0" fontId="53" fillId="0" borderId="0" xfId="1" applyFont="1" applyAlignment="1">
      <alignment horizontal="center"/>
    </xf>
    <xf numFmtId="0" fontId="53" fillId="0" borderId="0" xfId="1" applyFont="1" applyAlignment="1">
      <alignment horizontal="center" vertical="center"/>
    </xf>
    <xf numFmtId="0" fontId="29" fillId="0" borderId="5" xfId="1" applyFont="1" applyBorder="1" applyAlignment="1">
      <alignment horizontal="center" vertical="center" wrapText="1"/>
    </xf>
    <xf numFmtId="0" fontId="29" fillId="0" borderId="4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79" fillId="0" borderId="1" xfId="1" applyFont="1" applyBorder="1" applyAlignment="1">
      <alignment horizontal="left" vertical="center"/>
    </xf>
    <xf numFmtId="165" fontId="79" fillId="0" borderId="1" xfId="1" applyNumberFormat="1" applyFont="1" applyBorder="1" applyAlignment="1">
      <alignment horizontal="center" vertical="center"/>
    </xf>
    <xf numFmtId="165" fontId="79" fillId="3" borderId="1" xfId="1" applyNumberFormat="1" applyFont="1" applyFill="1" applyBorder="1" applyAlignment="1">
      <alignment horizontal="center" vertical="center"/>
    </xf>
    <xf numFmtId="174" fontId="79" fillId="0" borderId="1" xfId="14" applyNumberFormat="1" applyFont="1" applyBorder="1" applyAlignment="1">
      <alignment horizontal="center" vertical="center"/>
    </xf>
    <xf numFmtId="0" fontId="95" fillId="0" borderId="0" xfId="0" applyFont="1"/>
    <xf numFmtId="0" fontId="28" fillId="0" borderId="2" xfId="1" applyFont="1" applyBorder="1" applyAlignment="1">
      <alignment horizontal="center" vertical="center" wrapText="1"/>
    </xf>
    <xf numFmtId="2" fontId="29" fillId="0" borderId="5" xfId="1" applyNumberFormat="1" applyFont="1" applyBorder="1" applyAlignment="1">
      <alignment horizontal="center" vertical="center" wrapText="1"/>
    </xf>
    <xf numFmtId="174" fontId="29" fillId="0" borderId="4" xfId="14" applyNumberFormat="1" applyFont="1" applyBorder="1" applyAlignment="1">
      <alignment horizontal="center" vertical="center" wrapText="1"/>
    </xf>
    <xf numFmtId="0" fontId="81" fillId="0" borderId="1" xfId="1" applyFont="1" applyBorder="1" applyAlignment="1">
      <alignment horizontal="center" vertical="center"/>
    </xf>
    <xf numFmtId="0" fontId="81" fillId="0" borderId="1" xfId="1" applyFont="1" applyBorder="1" applyAlignment="1">
      <alignment horizontal="left" vertical="center"/>
    </xf>
    <xf numFmtId="14" fontId="81" fillId="0" borderId="1" xfId="1" applyNumberFormat="1" applyFont="1" applyBorder="1" applyAlignment="1">
      <alignment horizontal="center" vertical="center"/>
    </xf>
    <xf numFmtId="165" fontId="81" fillId="0" borderId="1" xfId="1" applyNumberFormat="1" applyFont="1" applyBorder="1" applyAlignment="1">
      <alignment horizontal="center" vertical="center"/>
    </xf>
    <xf numFmtId="174" fontId="81" fillId="0" borderId="1" xfId="14" applyNumberFormat="1" applyFont="1" applyBorder="1" applyAlignment="1">
      <alignment horizontal="center" vertical="center"/>
    </xf>
    <xf numFmtId="0" fontId="81" fillId="3" borderId="1" xfId="1" applyFont="1" applyFill="1" applyBorder="1" applyAlignment="1">
      <alignment horizontal="center" vertical="center"/>
    </xf>
    <xf numFmtId="0" fontId="81" fillId="3" borderId="1" xfId="1" applyFont="1" applyFill="1" applyBorder="1" applyAlignment="1">
      <alignment horizontal="left" vertical="center"/>
    </xf>
    <xf numFmtId="14" fontId="81" fillId="3" borderId="1" xfId="1" applyNumberFormat="1" applyFont="1" applyFill="1" applyBorder="1" applyAlignment="1">
      <alignment horizontal="center" vertical="center"/>
    </xf>
    <xf numFmtId="2" fontId="81" fillId="3" borderId="1" xfId="1" applyNumberFormat="1" applyFont="1" applyFill="1" applyBorder="1" applyAlignment="1">
      <alignment horizontal="center" vertical="center"/>
    </xf>
    <xf numFmtId="165" fontId="81" fillId="3" borderId="1" xfId="1" applyNumberFormat="1" applyFont="1" applyFill="1" applyBorder="1" applyAlignment="1">
      <alignment horizontal="center" vertical="center"/>
    </xf>
    <xf numFmtId="0" fontId="81" fillId="3" borderId="76" xfId="1" applyFont="1" applyFill="1" applyBorder="1" applyAlignment="1">
      <alignment horizontal="center" vertical="center"/>
    </xf>
    <xf numFmtId="0" fontId="81" fillId="0" borderId="76" xfId="1" applyFont="1" applyBorder="1" applyAlignment="1">
      <alignment horizontal="center" vertical="center"/>
    </xf>
    <xf numFmtId="0" fontId="98" fillId="0" borderId="54" xfId="1" applyFont="1" applyBorder="1" applyAlignment="1">
      <alignment horizontal="center" vertical="center"/>
    </xf>
    <xf numFmtId="0" fontId="99" fillId="0" borderId="1" xfId="1" applyFont="1" applyBorder="1" applyAlignment="1">
      <alignment horizontal="center" vertical="center"/>
    </xf>
    <xf numFmtId="0" fontId="81" fillId="4" borderId="1" xfId="1" applyFont="1" applyFill="1" applyBorder="1" applyAlignment="1">
      <alignment horizontal="center" vertical="center"/>
    </xf>
    <xf numFmtId="0" fontId="81" fillId="4" borderId="1" xfId="1" applyFont="1" applyFill="1" applyBorder="1" applyAlignment="1">
      <alignment horizontal="left" vertical="center"/>
    </xf>
    <xf numFmtId="14" fontId="81" fillId="4" borderId="1" xfId="1" applyNumberFormat="1" applyFont="1" applyFill="1" applyBorder="1" applyAlignment="1">
      <alignment horizontal="center" vertical="center"/>
    </xf>
    <xf numFmtId="2" fontId="81" fillId="4" borderId="1" xfId="1" applyNumberFormat="1" applyFont="1" applyFill="1" applyBorder="1" applyAlignment="1">
      <alignment horizontal="center" vertical="center"/>
    </xf>
    <xf numFmtId="165" fontId="81" fillId="4" borderId="1" xfId="1" applyNumberFormat="1" applyFont="1" applyFill="1" applyBorder="1" applyAlignment="1">
      <alignment horizontal="center" vertical="center"/>
    </xf>
    <xf numFmtId="0" fontId="81" fillId="4" borderId="76" xfId="1" applyFont="1" applyFill="1" applyBorder="1" applyAlignment="1">
      <alignment horizontal="center" vertical="center"/>
    </xf>
    <xf numFmtId="0" fontId="81" fillId="0" borderId="1" xfId="1" applyFont="1" applyFill="1" applyBorder="1" applyAlignment="1">
      <alignment horizontal="center" vertical="center"/>
    </xf>
    <xf numFmtId="0" fontId="98" fillId="0" borderId="76" xfId="1" applyFont="1" applyBorder="1" applyAlignment="1">
      <alignment horizontal="center" vertical="center"/>
    </xf>
    <xf numFmtId="2" fontId="84" fillId="0" borderId="1" xfId="1" applyNumberFormat="1" applyFont="1" applyBorder="1" applyAlignment="1">
      <alignment horizontal="center" vertical="center"/>
    </xf>
    <xf numFmtId="0" fontId="81" fillId="0" borderId="11" xfId="1" applyFont="1" applyBorder="1" applyAlignment="1">
      <alignment horizontal="left" vertical="center"/>
    </xf>
    <xf numFmtId="14" fontId="81" fillId="0" borderId="11" xfId="1" applyNumberFormat="1" applyFont="1" applyBorder="1" applyAlignment="1">
      <alignment horizontal="center" vertical="center"/>
    </xf>
    <xf numFmtId="0" fontId="81" fillId="0" borderId="11" xfId="1" applyFont="1" applyBorder="1" applyAlignment="1">
      <alignment horizontal="center" vertical="center"/>
    </xf>
    <xf numFmtId="2" fontId="81" fillId="0" borderId="11" xfId="1" applyNumberFormat="1" applyFont="1" applyBorder="1" applyAlignment="1">
      <alignment horizontal="center" vertical="center"/>
    </xf>
    <xf numFmtId="0" fontId="81" fillId="0" borderId="0" xfId="1" applyFont="1" applyAlignment="1">
      <alignment horizontal="center" vertical="center"/>
    </xf>
    <xf numFmtId="0" fontId="81" fillId="2" borderId="1" xfId="1" applyFont="1" applyFill="1" applyBorder="1" applyAlignment="1">
      <alignment horizontal="center" vertical="center"/>
    </xf>
    <xf numFmtId="2" fontId="81" fillId="0" borderId="1" xfId="1" applyNumberFormat="1" applyFont="1" applyFill="1" applyBorder="1" applyAlignment="1">
      <alignment horizontal="center" vertical="center"/>
    </xf>
    <xf numFmtId="0" fontId="97" fillId="0" borderId="7" xfId="1" applyFont="1" applyBorder="1" applyAlignment="1">
      <alignment horizontal="center" vertical="center"/>
    </xf>
    <xf numFmtId="2" fontId="97" fillId="0" borderId="7" xfId="1" applyNumberFormat="1" applyFont="1" applyBorder="1" applyAlignment="1">
      <alignment horizontal="center" vertical="center"/>
    </xf>
    <xf numFmtId="2" fontId="97" fillId="3" borderId="7" xfId="1" applyNumberFormat="1" applyFont="1" applyFill="1" applyBorder="1" applyAlignment="1">
      <alignment horizontal="center" vertical="center"/>
    </xf>
    <xf numFmtId="165" fontId="97" fillId="0" borderId="7" xfId="1" applyNumberFormat="1" applyFont="1" applyBorder="1" applyAlignment="1">
      <alignment horizontal="center" vertical="center"/>
    </xf>
    <xf numFmtId="174" fontId="97" fillId="0" borderId="29" xfId="14" applyNumberFormat="1" applyFont="1" applyBorder="1" applyAlignment="1">
      <alignment horizontal="center" vertical="center"/>
    </xf>
    <xf numFmtId="0" fontId="8" fillId="0" borderId="0" xfId="1" applyFont="1" applyBorder="1" applyAlignment="1"/>
    <xf numFmtId="0" fontId="8" fillId="0" borderId="0" xfId="1" applyFont="1" applyBorder="1" applyAlignment="1">
      <alignment horizontal="center"/>
    </xf>
    <xf numFmtId="166" fontId="37" fillId="0" borderId="0" xfId="1" applyNumberFormat="1" applyFont="1" applyBorder="1" applyAlignment="1"/>
    <xf numFmtId="165" fontId="100" fillId="0" borderId="0" xfId="1" applyNumberFormat="1" applyFont="1" applyBorder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74" fontId="4" fillId="0" borderId="0" xfId="14" applyNumberFormat="1" applyFont="1" applyBorder="1" applyAlignment="1">
      <alignment horizontal="center" vertical="center"/>
    </xf>
    <xf numFmtId="0" fontId="102" fillId="0" borderId="0" xfId="1" applyFont="1" applyBorder="1"/>
    <xf numFmtId="14" fontId="79" fillId="0" borderId="1" xfId="1" applyNumberFormat="1" applyFont="1" applyBorder="1" applyAlignment="1">
      <alignment horizontal="center" vertical="center"/>
    </xf>
    <xf numFmtId="0" fontId="103" fillId="0" borderId="1" xfId="1" applyFont="1" applyBorder="1" applyAlignment="1">
      <alignment horizontal="center" vertical="center"/>
    </xf>
    <xf numFmtId="0" fontId="79" fillId="4" borderId="1" xfId="1" applyFont="1" applyFill="1" applyBorder="1" applyAlignment="1">
      <alignment horizontal="left" vertical="center"/>
    </xf>
    <xf numFmtId="14" fontId="79" fillId="4" borderId="1" xfId="1" applyNumberFormat="1" applyFont="1" applyFill="1" applyBorder="1" applyAlignment="1">
      <alignment horizontal="center" vertical="center"/>
    </xf>
    <xf numFmtId="0" fontId="79" fillId="4" borderId="76" xfId="1" applyFont="1" applyFill="1" applyBorder="1" applyAlignment="1">
      <alignment horizontal="center" vertical="center"/>
    </xf>
    <xf numFmtId="0" fontId="79" fillId="0" borderId="76" xfId="1" applyFont="1" applyBorder="1" applyAlignment="1">
      <alignment horizontal="center" vertical="center"/>
    </xf>
    <xf numFmtId="0" fontId="83" fillId="0" borderId="1" xfId="1" applyFont="1" applyBorder="1" applyAlignment="1">
      <alignment horizontal="center" vertical="center"/>
    </xf>
    <xf numFmtId="0" fontId="79" fillId="0" borderId="1" xfId="1" applyFont="1" applyFill="1" applyBorder="1" applyAlignment="1">
      <alignment horizontal="center" vertical="center"/>
    </xf>
    <xf numFmtId="0" fontId="79" fillId="2" borderId="1" xfId="1" applyFont="1" applyFill="1" applyBorder="1" applyAlignment="1">
      <alignment horizontal="center" vertical="center"/>
    </xf>
    <xf numFmtId="0" fontId="95" fillId="2" borderId="0" xfId="0" applyFont="1" applyFill="1"/>
    <xf numFmtId="0" fontId="79" fillId="0" borderId="1" xfId="1" applyFont="1" applyFill="1" applyBorder="1" applyAlignment="1">
      <alignment horizontal="left" vertical="center"/>
    </xf>
    <xf numFmtId="14" fontId="79" fillId="0" borderId="1" xfId="1" applyNumberFormat="1" applyFont="1" applyFill="1" applyBorder="1" applyAlignment="1">
      <alignment horizontal="center" vertical="center"/>
    </xf>
    <xf numFmtId="2" fontId="79" fillId="0" borderId="1" xfId="1" applyNumberFormat="1" applyFont="1" applyFill="1" applyBorder="1" applyAlignment="1">
      <alignment horizontal="center" vertical="center"/>
    </xf>
    <xf numFmtId="0" fontId="79" fillId="0" borderId="76" xfId="1" applyFont="1" applyFill="1" applyBorder="1" applyAlignment="1">
      <alignment horizontal="center" vertical="center"/>
    </xf>
    <xf numFmtId="0" fontId="65" fillId="5" borderId="0" xfId="1" applyFont="1" applyFill="1" applyAlignment="1">
      <alignment horizontal="center"/>
    </xf>
    <xf numFmtId="0" fontId="28" fillId="5" borderId="5" xfId="1" applyFont="1" applyFill="1" applyBorder="1" applyAlignment="1">
      <alignment horizontal="center" vertical="center" wrapText="1"/>
    </xf>
    <xf numFmtId="0" fontId="81" fillId="5" borderId="1" xfId="1" applyFont="1" applyFill="1" applyBorder="1" applyAlignment="1">
      <alignment horizontal="center" vertical="center"/>
    </xf>
    <xf numFmtId="0" fontId="79" fillId="5" borderId="1" xfId="1" applyFont="1" applyFill="1" applyBorder="1" applyAlignment="1">
      <alignment horizontal="center" vertical="center"/>
    </xf>
    <xf numFmtId="0" fontId="81" fillId="5" borderId="11" xfId="1" applyFont="1" applyFill="1" applyBorder="1" applyAlignment="1">
      <alignment horizontal="center" vertical="center"/>
    </xf>
    <xf numFmtId="2" fontId="97" fillId="5" borderId="7" xfId="1" applyNumberFormat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/>
    </xf>
    <xf numFmtId="166" fontId="37" fillId="5" borderId="0" xfId="1" applyNumberFormat="1" applyFont="1" applyFill="1" applyBorder="1" applyAlignment="1"/>
    <xf numFmtId="166" fontId="4" fillId="5" borderId="0" xfId="1" applyNumberFormat="1" applyFont="1" applyFill="1" applyBorder="1" applyAlignment="1"/>
    <xf numFmtId="0" fontId="0" fillId="5" borderId="0" xfId="0" applyFill="1"/>
    <xf numFmtId="2" fontId="53" fillId="5" borderId="0" xfId="1" applyNumberFormat="1" applyFont="1" applyFill="1" applyAlignment="1"/>
    <xf numFmtId="0" fontId="54" fillId="5" borderId="0" xfId="0" applyFont="1" applyFill="1" applyAlignment="1"/>
    <xf numFmtId="0" fontId="104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1" fillId="0" borderId="0" xfId="0" applyFont="1"/>
    <xf numFmtId="0" fontId="79" fillId="3" borderId="1" xfId="1" applyFont="1" applyFill="1" applyBorder="1" applyAlignment="1">
      <alignment horizontal="left" vertical="center"/>
    </xf>
    <xf numFmtId="14" fontId="79" fillId="3" borderId="1" xfId="1" applyNumberFormat="1" applyFont="1" applyFill="1" applyBorder="1" applyAlignment="1">
      <alignment horizontal="center" vertical="center"/>
    </xf>
    <xf numFmtId="2" fontId="79" fillId="3" borderId="1" xfId="1" applyNumberFormat="1" applyFont="1" applyFill="1" applyBorder="1" applyAlignment="1">
      <alignment horizontal="center" vertical="center"/>
    </xf>
    <xf numFmtId="0" fontId="79" fillId="3" borderId="76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/>
    </xf>
    <xf numFmtId="0" fontId="28" fillId="2" borderId="5" xfId="1" applyFont="1" applyFill="1" applyBorder="1" applyAlignment="1">
      <alignment horizontal="center" vertical="center" wrapText="1"/>
    </xf>
    <xf numFmtId="0" fontId="81" fillId="2" borderId="11" xfId="1" applyFont="1" applyFill="1" applyBorder="1" applyAlignment="1">
      <alignment horizontal="center" vertical="center"/>
    </xf>
    <xf numFmtId="2" fontId="97" fillId="2" borderId="7" xfId="1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/>
    </xf>
    <xf numFmtId="166" fontId="37" fillId="2" borderId="0" xfId="1" applyNumberFormat="1" applyFont="1" applyFill="1" applyBorder="1" applyAlignment="1"/>
    <xf numFmtId="166" fontId="4" fillId="2" borderId="0" xfId="1" applyNumberFormat="1" applyFont="1" applyFill="1" applyBorder="1" applyAlignment="1"/>
    <xf numFmtId="2" fontId="53" fillId="2" borderId="0" xfId="1" applyNumberFormat="1" applyFont="1" applyFill="1" applyAlignment="1"/>
    <xf numFmtId="0" fontId="54" fillId="2" borderId="0" xfId="0" applyFont="1" applyFill="1" applyAlignment="1"/>
    <xf numFmtId="2" fontId="79" fillId="0" borderId="0" xfId="1" applyNumberFormat="1" applyFont="1" applyFill="1" applyBorder="1" applyAlignment="1">
      <alignment horizontal="center" vertical="center"/>
    </xf>
    <xf numFmtId="2" fontId="0" fillId="0" borderId="0" xfId="0" applyNumberFormat="1"/>
    <xf numFmtId="0" fontId="8" fillId="0" borderId="52" xfId="1" applyFont="1" applyBorder="1" applyAlignment="1"/>
    <xf numFmtId="165" fontId="97" fillId="3" borderId="7" xfId="1" applyNumberFormat="1" applyFont="1" applyFill="1" applyBorder="1" applyAlignment="1">
      <alignment horizontal="center" vertical="center"/>
    </xf>
    <xf numFmtId="166" fontId="98" fillId="0" borderId="0" xfId="1" applyNumberFormat="1" applyFont="1" applyBorder="1" applyAlignment="1">
      <alignment horizontal="center"/>
    </xf>
    <xf numFmtId="166" fontId="98" fillId="0" borderId="0" xfId="1" applyNumberFormat="1" applyFont="1" applyBorder="1" applyAlignment="1"/>
    <xf numFmtId="0" fontId="105" fillId="0" borderId="0" xfId="1" applyFont="1" applyBorder="1"/>
    <xf numFmtId="0" fontId="85" fillId="0" borderId="0" xfId="0" applyFont="1"/>
    <xf numFmtId="2" fontId="76" fillId="0" borderId="0" xfId="1" applyNumberFormat="1" applyFont="1" applyAlignment="1"/>
    <xf numFmtId="0" fontId="76" fillId="0" borderId="0" xfId="1" applyFont="1" applyAlignment="1">
      <alignment horizontal="center"/>
    </xf>
    <xf numFmtId="2" fontId="98" fillId="0" borderId="0" xfId="1" applyNumberFormat="1" applyFont="1" applyBorder="1" applyAlignment="1"/>
    <xf numFmtId="165" fontId="98" fillId="0" borderId="0" xfId="1" applyNumberFormat="1" applyFont="1" applyBorder="1" applyAlignment="1"/>
    <xf numFmtId="0" fontId="42" fillId="0" borderId="0" xfId="0" applyFont="1" applyAlignment="1">
      <alignment horizontal="center"/>
    </xf>
    <xf numFmtId="0" fontId="88" fillId="0" borderId="0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58" fillId="0" borderId="21" xfId="0" applyFont="1" applyBorder="1" applyAlignment="1">
      <alignment horizontal="center" vertical="center" wrapText="1"/>
    </xf>
    <xf numFmtId="0" fontId="80" fillId="0" borderId="4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 wrapText="1"/>
    </xf>
    <xf numFmtId="0" fontId="63" fillId="0" borderId="24" xfId="0" applyFont="1" applyBorder="1" applyAlignment="1">
      <alignment horizontal="center" vertical="center"/>
    </xf>
    <xf numFmtId="0" fontId="63" fillId="2" borderId="4" xfId="0" applyFont="1" applyFill="1" applyBorder="1" applyAlignment="1">
      <alignment horizontal="center" vertical="center" wrapText="1"/>
    </xf>
    <xf numFmtId="0" fontId="80" fillId="2" borderId="4" xfId="0" applyFont="1" applyFill="1" applyBorder="1" applyAlignment="1">
      <alignment horizontal="center" vertical="center" wrapText="1"/>
    </xf>
    <xf numFmtId="0" fontId="59" fillId="0" borderId="2" xfId="0" applyFont="1" applyBorder="1" applyAlignment="1">
      <alignment horizontal="center" vertical="center"/>
    </xf>
    <xf numFmtId="2" fontId="63" fillId="0" borderId="1" xfId="0" applyNumberFormat="1" applyFont="1" applyBorder="1" applyAlignment="1">
      <alignment horizontal="center" vertical="center" wrapText="1"/>
    </xf>
    <xf numFmtId="0" fontId="85" fillId="0" borderId="1" xfId="0" applyFont="1" applyBorder="1"/>
    <xf numFmtId="2" fontId="63" fillId="0" borderId="1" xfId="0" applyNumberFormat="1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90" fillId="0" borderId="0" xfId="0" applyFont="1" applyAlignment="1">
      <alignment horizontal="center"/>
    </xf>
    <xf numFmtId="0" fontId="80" fillId="0" borderId="1" xfId="0" applyFont="1" applyBorder="1" applyAlignment="1">
      <alignment horizontal="center" wrapText="1"/>
    </xf>
    <xf numFmtId="0" fontId="80" fillId="0" borderId="22" xfId="0" applyFont="1" applyBorder="1" applyAlignment="1">
      <alignment horizontal="center" vertical="center"/>
    </xf>
    <xf numFmtId="0" fontId="80" fillId="3" borderId="22" xfId="0" applyFont="1" applyFill="1" applyBorder="1" applyAlignment="1">
      <alignment horizontal="center" vertical="top"/>
    </xf>
    <xf numFmtId="0" fontId="63" fillId="0" borderId="80" xfId="0" applyFont="1" applyBorder="1" applyAlignment="1">
      <alignment horizontal="center" vertical="center"/>
    </xf>
    <xf numFmtId="0" fontId="80" fillId="3" borderId="1" xfId="0" applyFont="1" applyFill="1" applyBorder="1" applyAlignment="1">
      <alignment vertical="center"/>
    </xf>
    <xf numFmtId="0" fontId="80" fillId="3" borderId="1" xfId="0" applyFont="1" applyFill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84" fillId="0" borderId="1" xfId="0" applyFont="1" applyBorder="1" applyAlignment="1">
      <alignment horizontal="center" vertical="center"/>
    </xf>
    <xf numFmtId="2" fontId="84" fillId="0" borderId="1" xfId="0" applyNumberFormat="1" applyFont="1" applyBorder="1" applyAlignment="1">
      <alignment horizontal="center" vertical="center"/>
    </xf>
    <xf numFmtId="0" fontId="84" fillId="0" borderId="1" xfId="0" applyFont="1" applyBorder="1" applyAlignment="1">
      <alignment vertical="center"/>
    </xf>
    <xf numFmtId="171" fontId="83" fillId="2" borderId="1" xfId="0" applyNumberFormat="1" applyFont="1" applyFill="1" applyBorder="1" applyAlignment="1">
      <alignment horizontal="center" vertical="center"/>
    </xf>
    <xf numFmtId="175" fontId="63" fillId="0" borderId="33" xfId="18" applyNumberFormat="1" applyFont="1" applyBorder="1" applyAlignment="1">
      <alignment horizontal="center" vertical="center"/>
    </xf>
    <xf numFmtId="165" fontId="80" fillId="0" borderId="0" xfId="0" applyNumberFormat="1" applyFont="1" applyBorder="1" applyAlignment="1"/>
    <xf numFmtId="0" fontId="84" fillId="0" borderId="0" xfId="0" applyFont="1"/>
    <xf numFmtId="165" fontId="80" fillId="0" borderId="0" xfId="0" applyNumberFormat="1" applyFont="1" applyAlignment="1"/>
    <xf numFmtId="165" fontId="97" fillId="0" borderId="0" xfId="0" applyNumberFormat="1" applyFont="1"/>
    <xf numFmtId="0" fontId="23" fillId="0" borderId="19" xfId="0" applyFont="1" applyBorder="1" applyAlignment="1">
      <alignment horizontal="center" vertical="center"/>
    </xf>
    <xf numFmtId="0" fontId="59" fillId="0" borderId="7" xfId="0" applyFont="1" applyBorder="1" applyAlignment="1">
      <alignment horizontal="center" vertical="center" wrapText="1"/>
    </xf>
    <xf numFmtId="0" fontId="58" fillId="0" borderId="2" xfId="0" applyFont="1" applyBorder="1" applyAlignment="1">
      <alignment horizontal="center" vertical="center" wrapText="1"/>
    </xf>
    <xf numFmtId="0" fontId="58" fillId="0" borderId="2" xfId="0" applyFont="1" applyBorder="1" applyAlignment="1">
      <alignment horizontal="center" vertical="center"/>
    </xf>
    <xf numFmtId="0" fontId="59" fillId="0" borderId="2" xfId="0" applyFont="1" applyBorder="1" applyAlignment="1">
      <alignment horizontal="center" vertical="center" wrapText="1"/>
    </xf>
    <xf numFmtId="0" fontId="58" fillId="0" borderId="7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2" xfId="0" applyFont="1" applyBorder="1" applyAlignment="1">
      <alignment horizontal="left" vertical="center" wrapText="1"/>
    </xf>
    <xf numFmtId="0" fontId="58" fillId="0" borderId="21" xfId="0" applyFont="1" applyBorder="1" applyAlignment="1">
      <alignment horizontal="center" vertical="center"/>
    </xf>
    <xf numFmtId="3" fontId="58" fillId="0" borderId="43" xfId="0" applyNumberFormat="1" applyFont="1" applyBorder="1" applyAlignment="1">
      <alignment horizontal="center" vertical="top"/>
    </xf>
    <xf numFmtId="0" fontId="50" fillId="0" borderId="21" xfId="0" applyFont="1" applyBorder="1" applyAlignment="1">
      <alignment horizontal="center" vertical="center" wrapText="1"/>
    </xf>
    <xf numFmtId="0" fontId="50" fillId="0" borderId="21" xfId="0" applyFont="1" applyBorder="1" applyAlignment="1">
      <alignment horizontal="center" vertical="center"/>
    </xf>
    <xf numFmtId="0" fontId="59" fillId="0" borderId="49" xfId="0" applyFont="1" applyBorder="1" applyAlignment="1">
      <alignment horizontal="center" vertical="center"/>
    </xf>
    <xf numFmtId="0" fontId="59" fillId="0" borderId="7" xfId="0" applyFont="1" applyBorder="1" applyAlignment="1">
      <alignment horizontal="left" vertical="center"/>
    </xf>
    <xf numFmtId="14" fontId="59" fillId="0" borderId="7" xfId="0" applyNumberFormat="1" applyFont="1" applyBorder="1" applyAlignment="1">
      <alignment horizontal="center" vertical="center"/>
    </xf>
    <xf numFmtId="173" fontId="59" fillId="0" borderId="2" xfId="0" applyNumberFormat="1" applyFont="1" applyBorder="1" applyAlignment="1">
      <alignment horizontal="center" vertical="center"/>
    </xf>
    <xf numFmtId="2" fontId="59" fillId="0" borderId="7" xfId="0" applyNumberFormat="1" applyFont="1" applyBorder="1" applyAlignment="1">
      <alignment horizontal="center" vertical="center"/>
    </xf>
    <xf numFmtId="2" fontId="59" fillId="0" borderId="2" xfId="0" applyNumberFormat="1" applyFont="1" applyBorder="1" applyAlignment="1">
      <alignment horizontal="center" vertical="center" wrapText="1"/>
    </xf>
    <xf numFmtId="2" fontId="86" fillId="0" borderId="2" xfId="0" applyNumberFormat="1" applyFont="1" applyBorder="1" applyAlignment="1">
      <alignment horizontal="center" vertical="center" wrapText="1"/>
    </xf>
    <xf numFmtId="165" fontId="86" fillId="0" borderId="2" xfId="0" applyNumberFormat="1" applyFont="1" applyBorder="1" applyAlignment="1">
      <alignment horizontal="center" vertical="center"/>
    </xf>
    <xf numFmtId="165" fontId="59" fillId="0" borderId="2" xfId="0" applyNumberFormat="1" applyFont="1" applyBorder="1" applyAlignment="1">
      <alignment horizontal="center" vertical="center"/>
    </xf>
    <xf numFmtId="0" fontId="59" fillId="0" borderId="21" xfId="0" applyFont="1" applyBorder="1" applyAlignment="1">
      <alignment horizontal="center" vertical="center"/>
    </xf>
    <xf numFmtId="2" fontId="59" fillId="0" borderId="2" xfId="0" applyNumberFormat="1" applyFont="1" applyBorder="1" applyAlignment="1">
      <alignment horizontal="center" vertical="center"/>
    </xf>
    <xf numFmtId="0" fontId="69" fillId="0" borderId="49" xfId="0" applyFont="1" applyBorder="1" applyAlignment="1">
      <alignment horizontal="center" vertical="center"/>
    </xf>
    <xf numFmtId="0" fontId="59" fillId="3" borderId="7" xfId="0" applyFont="1" applyFill="1" applyBorder="1" applyAlignment="1">
      <alignment horizontal="left" vertical="center"/>
    </xf>
    <xf numFmtId="170" fontId="59" fillId="3" borderId="7" xfId="0" applyNumberFormat="1" applyFont="1" applyFill="1" applyBorder="1" applyAlignment="1">
      <alignment horizontal="center" vertical="center"/>
    </xf>
    <xf numFmtId="2" fontId="69" fillId="0" borderId="2" xfId="0" applyNumberFormat="1" applyFont="1" applyBorder="1" applyAlignment="1">
      <alignment horizontal="center" vertical="center"/>
    </xf>
    <xf numFmtId="2" fontId="92" fillId="0" borderId="2" xfId="0" applyNumberFormat="1" applyFont="1" applyBorder="1" applyAlignment="1">
      <alignment horizontal="center" vertical="center"/>
    </xf>
    <xf numFmtId="171" fontId="69" fillId="0" borderId="2" xfId="0" applyNumberFormat="1" applyFont="1" applyBorder="1" applyAlignment="1">
      <alignment horizontal="center" vertical="center"/>
    </xf>
    <xf numFmtId="171" fontId="92" fillId="0" borderId="2" xfId="0" applyNumberFormat="1" applyFont="1" applyBorder="1" applyAlignment="1">
      <alignment horizontal="center" vertical="center"/>
    </xf>
    <xf numFmtId="1" fontId="69" fillId="0" borderId="2" xfId="0" applyNumberFormat="1" applyFont="1" applyBorder="1" applyAlignment="1">
      <alignment horizontal="center" vertical="center"/>
    </xf>
    <xf numFmtId="1" fontId="92" fillId="0" borderId="2" xfId="0" applyNumberFormat="1" applyFont="1" applyBorder="1" applyAlignment="1">
      <alignment horizontal="center" vertical="center"/>
    </xf>
    <xf numFmtId="0" fontId="70" fillId="0" borderId="7" xfId="0" applyFont="1" applyBorder="1" applyAlignment="1">
      <alignment horizontal="center" vertical="center"/>
    </xf>
    <xf numFmtId="0" fontId="93" fillId="0" borderId="7" xfId="0" applyFont="1" applyBorder="1" applyAlignment="1">
      <alignment horizontal="center" vertical="center"/>
    </xf>
    <xf numFmtId="170" fontId="59" fillId="3" borderId="35" xfId="0" applyNumberFormat="1" applyFont="1" applyFill="1" applyBorder="1" applyAlignment="1">
      <alignment horizontal="center" vertical="center"/>
    </xf>
    <xf numFmtId="0" fontId="69" fillId="0" borderId="68" xfId="0" applyFont="1" applyBorder="1" applyAlignment="1">
      <alignment horizontal="center" vertical="center"/>
    </xf>
    <xf numFmtId="14" fontId="59" fillId="3" borderId="35" xfId="0" applyNumberFormat="1" applyFont="1" applyFill="1" applyBorder="1" applyAlignment="1">
      <alignment horizontal="center" vertical="center"/>
    </xf>
    <xf numFmtId="2" fontId="69" fillId="0" borderId="7" xfId="0" applyNumberFormat="1" applyFont="1" applyBorder="1" applyAlignment="1">
      <alignment horizontal="center" vertical="center"/>
    </xf>
    <xf numFmtId="171" fontId="69" fillId="0" borderId="7" xfId="0" applyNumberFormat="1" applyFont="1" applyBorder="1" applyAlignment="1">
      <alignment horizontal="center" vertical="center"/>
    </xf>
    <xf numFmtId="171" fontId="92" fillId="0" borderId="7" xfId="0" applyNumberFormat="1" applyFont="1" applyBorder="1" applyAlignment="1">
      <alignment horizontal="center" vertical="center"/>
    </xf>
    <xf numFmtId="1" fontId="69" fillId="0" borderId="7" xfId="0" applyNumberFormat="1" applyFont="1" applyBorder="1" applyAlignment="1">
      <alignment horizontal="center" vertical="center"/>
    </xf>
    <xf numFmtId="1" fontId="92" fillId="0" borderId="7" xfId="0" applyNumberFormat="1" applyFont="1" applyBorder="1" applyAlignment="1">
      <alignment horizontal="center" vertical="center"/>
    </xf>
    <xf numFmtId="14" fontId="60" fillId="0" borderId="50" xfId="0" applyNumberFormat="1" applyFont="1" applyBorder="1" applyAlignment="1">
      <alignment horizontal="center" vertical="center" wrapText="1"/>
    </xf>
    <xf numFmtId="3" fontId="60" fillId="0" borderId="51" xfId="0" applyNumberFormat="1" applyFont="1" applyBorder="1" applyAlignment="1">
      <alignment horizontal="center" vertical="center"/>
    </xf>
    <xf numFmtId="2" fontId="60" fillId="0" borderId="51" xfId="0" applyNumberFormat="1" applyFont="1" applyBorder="1" applyAlignment="1">
      <alignment horizontal="center" vertical="center"/>
    </xf>
    <xf numFmtId="165" fontId="60" fillId="0" borderId="51" xfId="0" applyNumberFormat="1" applyFont="1" applyBorder="1" applyAlignment="1">
      <alignment horizontal="center" vertical="center"/>
    </xf>
    <xf numFmtId="0" fontId="61" fillId="0" borderId="51" xfId="0" applyFont="1" applyBorder="1" applyAlignment="1">
      <alignment horizontal="center" vertical="center"/>
    </xf>
    <xf numFmtId="165" fontId="61" fillId="0" borderId="51" xfId="0" applyNumberFormat="1" applyFont="1" applyBorder="1" applyAlignment="1">
      <alignment horizontal="center" vertical="center"/>
    </xf>
    <xf numFmtId="3" fontId="58" fillId="0" borderId="43" xfId="0" applyNumberFormat="1" applyFont="1" applyBorder="1" applyAlignment="1">
      <alignment horizontal="center" vertical="center" wrapText="1"/>
    </xf>
    <xf numFmtId="0" fontId="58" fillId="0" borderId="49" xfId="0" applyFont="1" applyBorder="1" applyAlignment="1">
      <alignment horizontal="left" vertical="center"/>
    </xf>
    <xf numFmtId="0" fontId="58" fillId="0" borderId="3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14" fontId="59" fillId="3" borderId="7" xfId="0" applyNumberFormat="1" applyFont="1" applyFill="1" applyBorder="1" applyAlignment="1">
      <alignment horizontal="center" vertical="center"/>
    </xf>
    <xf numFmtId="3" fontId="59" fillId="0" borderId="7" xfId="0" applyNumberFormat="1" applyFont="1" applyFill="1" applyBorder="1" applyAlignment="1">
      <alignment horizontal="center" vertical="center"/>
    </xf>
    <xf numFmtId="0" fontId="50" fillId="0" borderId="2" xfId="0" applyFont="1" applyBorder="1" applyAlignment="1">
      <alignment horizontal="center" vertical="center" wrapText="1"/>
    </xf>
    <xf numFmtId="165" fontId="58" fillId="0" borderId="2" xfId="0" applyNumberFormat="1" applyFont="1" applyBorder="1" applyAlignment="1">
      <alignment horizontal="center" vertical="center"/>
    </xf>
    <xf numFmtId="169" fontId="59" fillId="0" borderId="2" xfId="0" applyNumberFormat="1" applyFont="1" applyBorder="1" applyAlignment="1">
      <alignment horizontal="center" vertical="center"/>
    </xf>
    <xf numFmtId="2" fontId="58" fillId="0" borderId="2" xfId="0" applyNumberFormat="1" applyFont="1" applyBorder="1" applyAlignment="1">
      <alignment horizontal="center" vertical="center" wrapText="1"/>
    </xf>
    <xf numFmtId="0" fontId="80" fillId="3" borderId="4" xfId="0" applyFont="1" applyFill="1" applyBorder="1" applyAlignment="1">
      <alignment vertical="center"/>
    </xf>
    <xf numFmtId="0" fontId="80" fillId="3" borderId="4" xfId="0" applyFont="1" applyFill="1" applyBorder="1" applyAlignment="1">
      <alignment horizontal="center" vertical="center"/>
    </xf>
    <xf numFmtId="14" fontId="58" fillId="3" borderId="7" xfId="0" applyNumberFormat="1" applyFont="1" applyFill="1" applyBorder="1" applyAlignment="1">
      <alignment horizontal="center" vertical="center"/>
    </xf>
    <xf numFmtId="3" fontId="58" fillId="0" borderId="7" xfId="0" applyNumberFormat="1" applyFont="1" applyFill="1" applyBorder="1" applyAlignment="1">
      <alignment horizontal="center" vertical="center"/>
    </xf>
    <xf numFmtId="168" fontId="58" fillId="0" borderId="2" xfId="0" applyNumberFormat="1" applyFont="1" applyBorder="1" applyAlignment="1">
      <alignment horizontal="center" vertical="center"/>
    </xf>
    <xf numFmtId="14" fontId="22" fillId="0" borderId="1" xfId="13" applyNumberFormat="1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wrapText="1"/>
    </xf>
    <xf numFmtId="0" fontId="22" fillId="0" borderId="4" xfId="13" applyFont="1" applyFill="1" applyBorder="1" applyAlignment="1">
      <alignment horizontal="left" vertical="center"/>
    </xf>
    <xf numFmtId="0" fontId="86" fillId="0" borderId="2" xfId="0" applyFont="1" applyBorder="1" applyAlignment="1">
      <alignment horizontal="center" vertical="center"/>
    </xf>
    <xf numFmtId="14" fontId="59" fillId="0" borderId="2" xfId="0" applyNumberFormat="1" applyFont="1" applyBorder="1" applyAlignment="1">
      <alignment horizontal="center" vertical="center"/>
    </xf>
    <xf numFmtId="0" fontId="59" fillId="0" borderId="6" xfId="0" applyFont="1" applyBorder="1" applyAlignment="1">
      <alignment horizontal="center" vertical="center"/>
    </xf>
    <xf numFmtId="0" fontId="59" fillId="0" borderId="68" xfId="0" applyFont="1" applyBorder="1" applyAlignment="1">
      <alignment horizontal="center" vertical="center"/>
    </xf>
    <xf numFmtId="2" fontId="59" fillId="0" borderId="7" xfId="0" applyNumberFormat="1" applyFont="1" applyBorder="1" applyAlignment="1">
      <alignment horizontal="center" vertical="center" wrapText="1"/>
    </xf>
    <xf numFmtId="0" fontId="86" fillId="0" borderId="7" xfId="0" applyFont="1" applyBorder="1" applyAlignment="1">
      <alignment horizontal="center" vertical="center"/>
    </xf>
    <xf numFmtId="3" fontId="58" fillId="0" borderId="50" xfId="0" applyNumberFormat="1" applyFont="1" applyBorder="1" applyAlignment="1">
      <alignment horizontal="center" vertical="center" wrapText="1"/>
    </xf>
    <xf numFmtId="0" fontId="0" fillId="0" borderId="44" xfId="0" applyBorder="1" applyAlignment="1">
      <alignment vertical="center"/>
    </xf>
    <xf numFmtId="0" fontId="106" fillId="0" borderId="46" xfId="0" applyFont="1" applyBorder="1" applyAlignment="1">
      <alignment horizontal="center" vertical="center" wrapText="1"/>
    </xf>
    <xf numFmtId="0" fontId="5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3" fillId="0" borderId="3" xfId="0" applyFont="1" applyBorder="1" applyAlignment="1">
      <alignment horizontal="center" vertical="center"/>
    </xf>
    <xf numFmtId="0" fontId="33" fillId="0" borderId="2" xfId="0" applyFont="1" applyBorder="1" applyAlignment="1">
      <alignment vertical="center"/>
    </xf>
    <xf numFmtId="0" fontId="56" fillId="0" borderId="7" xfId="0" applyFont="1" applyBorder="1" applyAlignment="1">
      <alignment vertical="center"/>
    </xf>
    <xf numFmtId="0" fontId="23" fillId="0" borderId="7" xfId="0" applyFont="1" applyBorder="1" applyAlignment="1">
      <alignment horizontal="center" vertical="center" wrapText="1"/>
    </xf>
    <xf numFmtId="0" fontId="108" fillId="0" borderId="7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108" fillId="0" borderId="46" xfId="0" applyFont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3" fontId="22" fillId="0" borderId="7" xfId="0" applyNumberFormat="1" applyFont="1" applyFill="1" applyBorder="1" applyAlignment="1">
      <alignment horizontal="center" vertical="center"/>
    </xf>
    <xf numFmtId="14" fontId="108" fillId="0" borderId="7" xfId="0" applyNumberFormat="1" applyFont="1" applyBorder="1" applyAlignment="1">
      <alignment horizontal="center" vertical="center"/>
    </xf>
    <xf numFmtId="167" fontId="108" fillId="0" borderId="7" xfId="0" applyNumberFormat="1" applyFont="1" applyBorder="1" applyAlignment="1">
      <alignment horizontal="center" vertical="center"/>
    </xf>
    <xf numFmtId="171" fontId="33" fillId="0" borderId="7" xfId="0" applyNumberFormat="1" applyFont="1" applyBorder="1" applyAlignment="1">
      <alignment horizontal="center" vertical="center"/>
    </xf>
    <xf numFmtId="14" fontId="22" fillId="3" borderId="7" xfId="0" applyNumberFormat="1" applyFont="1" applyFill="1" applyBorder="1" applyAlignment="1">
      <alignment horizontal="center" vertical="center"/>
    </xf>
    <xf numFmtId="2" fontId="23" fillId="0" borderId="7" xfId="0" applyNumberFormat="1" applyFont="1" applyBorder="1" applyAlignment="1">
      <alignment horizontal="center" vertical="center" wrapText="1"/>
    </xf>
    <xf numFmtId="1" fontId="22" fillId="0" borderId="7" xfId="0" applyNumberFormat="1" applyFont="1" applyBorder="1" applyAlignment="1">
      <alignment horizontal="center" vertical="center" wrapText="1"/>
    </xf>
    <xf numFmtId="2" fontId="22" fillId="0" borderId="7" xfId="0" applyNumberFormat="1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/>
    </xf>
    <xf numFmtId="0" fontId="21" fillId="3" borderId="53" xfId="13" applyFont="1" applyFill="1" applyBorder="1" applyAlignment="1">
      <alignment horizontal="left"/>
    </xf>
    <xf numFmtId="14" fontId="21" fillId="0" borderId="1" xfId="17" applyNumberFormat="1" applyFont="1" applyBorder="1" applyAlignment="1">
      <alignment horizontal="center"/>
    </xf>
    <xf numFmtId="0" fontId="108" fillId="0" borderId="7" xfId="0" applyFont="1" applyBorder="1" applyAlignment="1">
      <alignment horizontal="center"/>
    </xf>
    <xf numFmtId="3" fontId="21" fillId="0" borderId="7" xfId="0" applyNumberFormat="1" applyFont="1" applyFill="1" applyBorder="1" applyAlignment="1">
      <alignment horizontal="center" vertical="center"/>
    </xf>
    <xf numFmtId="49" fontId="33" fillId="0" borderId="7" xfId="0" applyNumberFormat="1" applyFont="1" applyBorder="1" applyAlignment="1">
      <alignment horizontal="center"/>
    </xf>
    <xf numFmtId="14" fontId="33" fillId="0" borderId="7" xfId="0" applyNumberFormat="1" applyFont="1" applyBorder="1" applyAlignment="1">
      <alignment horizontal="center" vertical="center"/>
    </xf>
    <xf numFmtId="0" fontId="22" fillId="0" borderId="36" xfId="0" applyFont="1" applyBorder="1" applyAlignment="1"/>
    <xf numFmtId="14" fontId="22" fillId="3" borderId="7" xfId="0" applyNumberFormat="1" applyFont="1" applyFill="1" applyBorder="1" applyAlignment="1">
      <alignment horizontal="center"/>
    </xf>
    <xf numFmtId="14" fontId="21" fillId="0" borderId="1" xfId="13" applyNumberFormat="1" applyFont="1" applyBorder="1" applyAlignment="1">
      <alignment horizontal="center"/>
    </xf>
    <xf numFmtId="0" fontId="56" fillId="0" borderId="0" xfId="0" applyFont="1" applyBorder="1" applyAlignment="1">
      <alignment vertical="center"/>
    </xf>
    <xf numFmtId="0" fontId="66" fillId="0" borderId="0" xfId="0" applyFont="1" applyBorder="1" applyAlignment="1"/>
    <xf numFmtId="0" fontId="5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165" fontId="65" fillId="0" borderId="0" xfId="0" applyNumberFormat="1" applyFont="1" applyAlignment="1">
      <alignment vertical="center"/>
    </xf>
    <xf numFmtId="14" fontId="22" fillId="3" borderId="42" xfId="0" applyNumberFormat="1" applyFont="1" applyFill="1" applyBorder="1" applyAlignment="1">
      <alignment horizontal="center" vertical="center"/>
    </xf>
    <xf numFmtId="3" fontId="22" fillId="0" borderId="42" xfId="0" applyNumberFormat="1" applyFont="1" applyFill="1" applyBorder="1" applyAlignment="1">
      <alignment horizontal="center" vertical="center"/>
    </xf>
    <xf numFmtId="0" fontId="23" fillId="0" borderId="42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/>
    </xf>
    <xf numFmtId="14" fontId="108" fillId="0" borderId="42" xfId="0" applyNumberFormat="1" applyFont="1" applyBorder="1" applyAlignment="1">
      <alignment horizontal="center" vertical="center"/>
    </xf>
    <xf numFmtId="167" fontId="108" fillId="0" borderId="42" xfId="0" applyNumberFormat="1" applyFont="1" applyBorder="1" applyAlignment="1">
      <alignment horizontal="center" vertical="center"/>
    </xf>
    <xf numFmtId="0" fontId="108" fillId="0" borderId="42" xfId="0" applyFont="1" applyBorder="1" applyAlignment="1">
      <alignment horizontal="center" vertical="center"/>
    </xf>
    <xf numFmtId="0" fontId="108" fillId="0" borderId="44" xfId="0" applyFont="1" applyBorder="1" applyAlignment="1">
      <alignment horizontal="center" vertical="center"/>
    </xf>
    <xf numFmtId="171" fontId="33" fillId="0" borderId="42" xfId="0" applyNumberFormat="1" applyFont="1" applyBorder="1" applyAlignment="1">
      <alignment horizontal="center" vertical="center"/>
    </xf>
    <xf numFmtId="14" fontId="108" fillId="0" borderId="7" xfId="0" applyNumberFormat="1" applyFont="1" applyBorder="1" applyAlignment="1">
      <alignment horizontal="center"/>
    </xf>
    <xf numFmtId="14" fontId="34" fillId="0" borderId="1" xfId="1" applyNumberFormat="1" applyFont="1" applyBorder="1" applyAlignment="1">
      <alignment horizontal="center" vertical="center"/>
    </xf>
    <xf numFmtId="0" fontId="3" fillId="0" borderId="82" xfId="1" applyFont="1" applyBorder="1" applyAlignment="1">
      <alignment horizontal="center" vertical="center"/>
    </xf>
    <xf numFmtId="169" fontId="3" fillId="0" borderId="5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5" fontId="3" fillId="0" borderId="5" xfId="1" applyNumberFormat="1" applyFont="1" applyBorder="1" applyAlignment="1">
      <alignment horizontal="center" vertical="center"/>
    </xf>
    <xf numFmtId="176" fontId="75" fillId="0" borderId="1" xfId="14" applyNumberFormat="1" applyFont="1" applyBorder="1" applyAlignment="1">
      <alignment horizontal="center" vertical="center"/>
    </xf>
    <xf numFmtId="49" fontId="109" fillId="2" borderId="1" xfId="8" applyNumberFormat="1" applyFont="1" applyFill="1" applyBorder="1" applyAlignment="1">
      <alignment horizontal="center" vertical="center" wrapText="1"/>
    </xf>
    <xf numFmtId="0" fontId="50" fillId="0" borderId="21" xfId="0" applyFont="1" applyBorder="1" applyAlignment="1">
      <alignment horizontal="left" vertical="center" wrapText="1"/>
    </xf>
    <xf numFmtId="0" fontId="53" fillId="0" borderId="0" xfId="1" applyFont="1" applyAlignment="1">
      <alignment horizontal="center"/>
    </xf>
    <xf numFmtId="0" fontId="65" fillId="0" borderId="0" xfId="1" applyFont="1" applyAlignment="1">
      <alignment horizontal="center"/>
    </xf>
    <xf numFmtId="0" fontId="76" fillId="0" borderId="54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166" fontId="53" fillId="0" borderId="0" xfId="1" applyNumberFormat="1" applyFont="1" applyBorder="1" applyAlignment="1">
      <alignment horizontal="center"/>
    </xf>
    <xf numFmtId="0" fontId="76" fillId="0" borderId="54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165" fontId="79" fillId="2" borderId="1" xfId="1" applyNumberFormat="1" applyFont="1" applyFill="1" applyBorder="1" applyAlignment="1">
      <alignment horizontal="center" vertical="center"/>
    </xf>
    <xf numFmtId="165" fontId="75" fillId="2" borderId="1" xfId="1" applyNumberFormat="1" applyFont="1" applyFill="1" applyBorder="1" applyAlignment="1">
      <alignment horizontal="center" vertical="center"/>
    </xf>
    <xf numFmtId="0" fontId="67" fillId="0" borderId="0" xfId="0" applyFont="1" applyAlignment="1">
      <alignment horizontal="center"/>
    </xf>
    <xf numFmtId="176" fontId="53" fillId="0" borderId="0" xfId="1" applyNumberFormat="1" applyFont="1" applyAlignment="1">
      <alignment horizontal="center" vertical="center"/>
    </xf>
    <xf numFmtId="176" fontId="23" fillId="0" borderId="4" xfId="14" applyNumberFormat="1" applyFont="1" applyBorder="1" applyAlignment="1">
      <alignment horizontal="center" vertical="center" wrapText="1"/>
    </xf>
    <xf numFmtId="176" fontId="75" fillId="4" borderId="1" xfId="14" applyNumberFormat="1" applyFont="1" applyFill="1" applyBorder="1" applyAlignment="1">
      <alignment horizontal="center" vertical="center"/>
    </xf>
    <xf numFmtId="176" fontId="63" fillId="0" borderId="29" xfId="14" applyNumberFormat="1" applyFont="1" applyBorder="1" applyAlignment="1">
      <alignment horizontal="center" vertical="center"/>
    </xf>
    <xf numFmtId="176" fontId="53" fillId="0" borderId="0" xfId="14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65" fontId="75" fillId="0" borderId="4" xfId="1" applyNumberFormat="1" applyFont="1" applyBorder="1" applyAlignment="1">
      <alignment horizontal="center" vertical="center"/>
    </xf>
    <xf numFmtId="176" fontId="23" fillId="0" borderId="23" xfId="14" applyNumberFormat="1" applyFont="1" applyBorder="1" applyAlignment="1">
      <alignment horizontal="center" vertical="center" wrapText="1"/>
    </xf>
    <xf numFmtId="0" fontId="75" fillId="0" borderId="22" xfId="1" applyFont="1" applyBorder="1" applyAlignment="1">
      <alignment horizontal="center" vertical="center"/>
    </xf>
    <xf numFmtId="176" fontId="75" fillId="0" borderId="33" xfId="14" applyNumberFormat="1" applyFont="1" applyBorder="1" applyAlignment="1">
      <alignment horizontal="center" vertical="center"/>
    </xf>
    <xf numFmtId="0" fontId="75" fillId="3" borderId="22" xfId="1" applyFont="1" applyFill="1" applyBorder="1" applyAlignment="1">
      <alignment horizontal="center" vertical="center"/>
    </xf>
    <xf numFmtId="0" fontId="75" fillId="0" borderId="59" xfId="1" applyFont="1" applyBorder="1" applyAlignment="1">
      <alignment horizontal="center" vertical="center"/>
    </xf>
    <xf numFmtId="176" fontId="75" fillId="0" borderId="23" xfId="14" applyNumberFormat="1" applyFont="1" applyBorder="1" applyAlignment="1">
      <alignment horizontal="center" vertical="center"/>
    </xf>
    <xf numFmtId="0" fontId="75" fillId="0" borderId="0" xfId="1" applyFont="1" applyBorder="1" applyAlignment="1">
      <alignment horizontal="center" vertical="center"/>
    </xf>
    <xf numFmtId="176" fontId="75" fillId="0" borderId="73" xfId="14" applyNumberFormat="1" applyFont="1" applyBorder="1" applyAlignment="1">
      <alignment horizontal="center" vertical="center"/>
    </xf>
    <xf numFmtId="0" fontId="63" fillId="0" borderId="42" xfId="1" applyFont="1" applyBorder="1" applyAlignment="1">
      <alignment horizontal="center" vertical="center"/>
    </xf>
    <xf numFmtId="165" fontId="63" fillId="0" borderId="42" xfId="1" applyNumberFormat="1" applyFont="1" applyBorder="1" applyAlignment="1">
      <alignment horizontal="center" vertical="center"/>
    </xf>
    <xf numFmtId="2" fontId="63" fillId="0" borderId="42" xfId="1" applyNumberFormat="1" applyFont="1" applyBorder="1" applyAlignment="1">
      <alignment horizontal="center" vertical="center"/>
    </xf>
    <xf numFmtId="2" fontId="63" fillId="3" borderId="42" xfId="1" applyNumberFormat="1" applyFont="1" applyFill="1" applyBorder="1" applyAlignment="1">
      <alignment horizontal="center" vertical="center"/>
    </xf>
    <xf numFmtId="176" fontId="63" fillId="0" borderId="43" xfId="14" applyNumberFormat="1" applyFont="1" applyBorder="1" applyAlignment="1">
      <alignment horizontal="center" vertical="center"/>
    </xf>
    <xf numFmtId="2" fontId="83" fillId="0" borderId="1" xfId="0" applyNumberFormat="1" applyFont="1" applyBorder="1" applyAlignment="1">
      <alignment horizontal="center" vertical="center" wrapText="1"/>
    </xf>
    <xf numFmtId="165" fontId="83" fillId="0" borderId="1" xfId="0" applyNumberFormat="1" applyFont="1" applyBorder="1" applyAlignment="1">
      <alignment horizontal="center" vertical="center" wrapText="1"/>
    </xf>
    <xf numFmtId="0" fontId="83" fillId="0" borderId="1" xfId="0" applyFont="1" applyBorder="1"/>
    <xf numFmtId="0" fontId="94" fillId="0" borderId="79" xfId="0" applyFont="1" applyBorder="1" applyAlignment="1">
      <alignment horizontal="center"/>
    </xf>
    <xf numFmtId="0" fontId="63" fillId="0" borderId="26" xfId="0" applyFont="1" applyBorder="1" applyAlignment="1">
      <alignment horizontal="center" vertical="center"/>
    </xf>
    <xf numFmtId="0" fontId="63" fillId="0" borderId="27" xfId="0" applyFont="1" applyBorder="1" applyAlignment="1">
      <alignment horizontal="center" vertical="center"/>
    </xf>
    <xf numFmtId="0" fontId="88" fillId="0" borderId="0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80" fillId="2" borderId="4" xfId="0" applyFont="1" applyFill="1" applyBorder="1" applyAlignment="1">
      <alignment horizontal="center" vertical="center" wrapText="1"/>
    </xf>
    <xf numFmtId="0" fontId="80" fillId="2" borderId="29" xfId="0" applyFont="1" applyFill="1" applyBorder="1" applyAlignment="1">
      <alignment horizontal="center" vertical="center" wrapText="1"/>
    </xf>
    <xf numFmtId="0" fontId="80" fillId="0" borderId="4" xfId="0" applyFont="1" applyBorder="1" applyAlignment="1">
      <alignment horizontal="center" vertical="center" wrapText="1"/>
    </xf>
    <xf numFmtId="0" fontId="80" fillId="0" borderId="29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63" fillId="0" borderId="29" xfId="0" applyFont="1" applyBorder="1" applyAlignment="1">
      <alignment horizontal="center" vertical="center" wrapText="1"/>
    </xf>
    <xf numFmtId="0" fontId="63" fillId="0" borderId="70" xfId="0" applyFont="1" applyBorder="1" applyAlignment="1">
      <alignment horizontal="center" vertical="center" wrapText="1"/>
    </xf>
    <xf numFmtId="0" fontId="63" fillId="0" borderId="71" xfId="0" applyFont="1" applyBorder="1" applyAlignment="1">
      <alignment horizontal="center" vertical="center" wrapText="1"/>
    </xf>
    <xf numFmtId="0" fontId="63" fillId="0" borderId="33" xfId="0" applyFont="1" applyBorder="1" applyAlignment="1">
      <alignment horizontal="center" vertical="center" wrapText="1"/>
    </xf>
    <xf numFmtId="0" fontId="63" fillId="0" borderId="73" xfId="0" applyFont="1" applyBorder="1" applyAlignment="1">
      <alignment horizontal="center" vertical="center" wrapText="1"/>
    </xf>
    <xf numFmtId="0" fontId="63" fillId="0" borderId="7" xfId="0" applyFont="1" applyBorder="1" applyAlignment="1">
      <alignment horizontal="center" vertical="center" wrapText="1"/>
    </xf>
    <xf numFmtId="0" fontId="63" fillId="2" borderId="4" xfId="0" applyFont="1" applyFill="1" applyBorder="1" applyAlignment="1">
      <alignment horizontal="center" vertical="center" wrapText="1"/>
    </xf>
    <xf numFmtId="0" fontId="63" fillId="2" borderId="1" xfId="0" applyFont="1" applyFill="1" applyBorder="1" applyAlignment="1">
      <alignment horizontal="center" vertical="center" wrapText="1"/>
    </xf>
    <xf numFmtId="0" fontId="63" fillId="2" borderId="29" xfId="0" applyFont="1" applyFill="1" applyBorder="1" applyAlignment="1">
      <alignment horizontal="center" vertical="center" wrapText="1"/>
    </xf>
    <xf numFmtId="0" fontId="63" fillId="0" borderId="48" xfId="0" applyFont="1" applyBorder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63" fillId="0" borderId="69" xfId="0" applyFont="1" applyBorder="1" applyAlignment="1">
      <alignment horizontal="center" vertical="center" wrapText="1"/>
    </xf>
    <xf numFmtId="0" fontId="63" fillId="0" borderId="22" xfId="0" applyFont="1" applyBorder="1" applyAlignment="1">
      <alignment horizontal="center" vertical="center" wrapText="1"/>
    </xf>
    <xf numFmtId="0" fontId="63" fillId="0" borderId="72" xfId="0" applyFont="1" applyBorder="1" applyAlignment="1">
      <alignment horizontal="center" vertical="center" wrapText="1"/>
    </xf>
    <xf numFmtId="0" fontId="51" fillId="0" borderId="0" xfId="0" applyFont="1" applyAlignment="1">
      <alignment horizontal="center"/>
    </xf>
    <xf numFmtId="0" fontId="82" fillId="0" borderId="59" xfId="0" applyFont="1" applyBorder="1" applyAlignment="1">
      <alignment horizontal="left" vertical="top"/>
    </xf>
    <xf numFmtId="0" fontId="82" fillId="0" borderId="54" xfId="0" applyFont="1" applyBorder="1" applyAlignment="1">
      <alignment horizontal="left" vertical="top"/>
    </xf>
    <xf numFmtId="0" fontId="42" fillId="0" borderId="0" xfId="0" applyFont="1" applyBorder="1" applyAlignment="1">
      <alignment horizontal="center"/>
    </xf>
    <xf numFmtId="0" fontId="90" fillId="0" borderId="0" xfId="0" applyFont="1" applyAlignment="1">
      <alignment horizontal="center"/>
    </xf>
    <xf numFmtId="0" fontId="82" fillId="0" borderId="59" xfId="0" applyFont="1" applyBorder="1" applyAlignment="1">
      <alignment horizontal="center" vertical="top"/>
    </xf>
    <xf numFmtId="0" fontId="82" fillId="0" borderId="54" xfId="0" applyFont="1" applyBorder="1" applyAlignment="1">
      <alignment horizontal="center" vertical="top"/>
    </xf>
    <xf numFmtId="0" fontId="53" fillId="0" borderId="0" xfId="1" applyFont="1" applyAlignment="1">
      <alignment horizontal="center"/>
    </xf>
    <xf numFmtId="0" fontId="98" fillId="0" borderId="53" xfId="1" applyFont="1" applyBorder="1" applyAlignment="1">
      <alignment horizontal="center" vertical="center"/>
    </xf>
    <xf numFmtId="0" fontId="98" fillId="0" borderId="54" xfId="1" applyFont="1" applyBorder="1" applyAlignment="1">
      <alignment horizontal="center" vertical="center"/>
    </xf>
    <xf numFmtId="0" fontId="97" fillId="0" borderId="35" xfId="1" applyFont="1" applyBorder="1" applyAlignment="1">
      <alignment horizontal="center" vertical="center"/>
    </xf>
    <xf numFmtId="0" fontId="97" fillId="0" borderId="36" xfId="1" applyFont="1" applyBorder="1" applyAlignment="1">
      <alignment horizontal="center" vertical="center"/>
    </xf>
    <xf numFmtId="0" fontId="101" fillId="0" borderId="0" xfId="1" applyFont="1" applyBorder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0" fontId="97" fillId="0" borderId="55" xfId="1" applyFont="1" applyBorder="1" applyAlignment="1">
      <alignment horizontal="center" vertical="center"/>
    </xf>
    <xf numFmtId="0" fontId="97" fillId="0" borderId="56" xfId="1" applyFont="1" applyBorder="1" applyAlignment="1">
      <alignment horizontal="center" vertical="center"/>
    </xf>
    <xf numFmtId="174" fontId="29" fillId="0" borderId="3" xfId="14" applyNumberFormat="1" applyFont="1" applyBorder="1" applyAlignment="1">
      <alignment horizontal="center" vertical="center" wrapText="1"/>
    </xf>
    <xf numFmtId="174" fontId="29" fillId="0" borderId="5" xfId="14" applyNumberFormat="1" applyFont="1" applyBorder="1" applyAlignment="1">
      <alignment horizontal="center" vertical="center" wrapText="1"/>
    </xf>
    <xf numFmtId="174" fontId="29" fillId="0" borderId="4" xfId="14" applyNumberFormat="1" applyFont="1" applyBorder="1" applyAlignment="1">
      <alignment horizontal="center" vertical="center" wrapText="1"/>
    </xf>
    <xf numFmtId="2" fontId="29" fillId="0" borderId="3" xfId="1" applyNumberFormat="1" applyFont="1" applyBorder="1" applyAlignment="1">
      <alignment horizontal="center" vertical="center" wrapText="1"/>
    </xf>
    <xf numFmtId="2" fontId="29" fillId="0" borderId="2" xfId="1" applyNumberFormat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2" borderId="3" xfId="1" applyFont="1" applyFill="1" applyBorder="1" applyAlignment="1">
      <alignment horizontal="center" vertical="center" wrapText="1"/>
    </xf>
    <xf numFmtId="0" fontId="28" fillId="2" borderId="2" xfId="1" applyFont="1" applyFill="1" applyBorder="1" applyAlignment="1">
      <alignment horizontal="center" vertical="center" wrapText="1"/>
    </xf>
    <xf numFmtId="0" fontId="29" fillId="0" borderId="3" xfId="1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9" fillId="0" borderId="7" xfId="1" applyFont="1" applyBorder="1" applyAlignment="1">
      <alignment horizontal="center" vertical="center"/>
    </xf>
    <xf numFmtId="0" fontId="29" fillId="0" borderId="4" xfId="1" applyFont="1" applyBorder="1" applyAlignment="1">
      <alignment horizontal="center" vertical="center" wrapText="1"/>
    </xf>
    <xf numFmtId="0" fontId="96" fillId="0" borderId="77" xfId="1" applyFont="1" applyBorder="1" applyAlignment="1">
      <alignment horizontal="right"/>
    </xf>
    <xf numFmtId="0" fontId="29" fillId="0" borderId="3" xfId="1" applyFont="1" applyBorder="1" applyAlignment="1">
      <alignment horizontal="center" vertical="center"/>
    </xf>
    <xf numFmtId="0" fontId="29" fillId="0" borderId="5" xfId="1" applyFont="1" applyBorder="1" applyAlignment="1">
      <alignment horizontal="center" vertical="center"/>
    </xf>
    <xf numFmtId="0" fontId="29" fillId="0" borderId="2" xfId="1" applyFont="1" applyBorder="1" applyAlignment="1">
      <alignment horizontal="center" vertical="center"/>
    </xf>
    <xf numFmtId="0" fontId="29" fillId="0" borderId="5" xfId="1" applyFont="1" applyBorder="1" applyAlignment="1">
      <alignment horizontal="center" vertical="center" wrapText="1"/>
    </xf>
    <xf numFmtId="0" fontId="29" fillId="0" borderId="35" xfId="1" applyFont="1" applyBorder="1" applyAlignment="1">
      <alignment horizontal="center" vertical="center"/>
    </xf>
    <xf numFmtId="0" fontId="29" fillId="0" borderId="37" xfId="1" applyFont="1" applyBorder="1" applyAlignment="1">
      <alignment horizontal="center" vertical="center"/>
    </xf>
    <xf numFmtId="0" fontId="29" fillId="0" borderId="36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28" fillId="5" borderId="3" xfId="1" applyFont="1" applyFill="1" applyBorder="1" applyAlignment="1">
      <alignment horizontal="center" vertical="center" wrapText="1"/>
    </xf>
    <xf numFmtId="0" fontId="28" fillId="5" borderId="2" xfId="1" applyFont="1" applyFill="1" applyBorder="1" applyAlignment="1">
      <alignment horizontal="center" vertical="center" wrapText="1"/>
    </xf>
    <xf numFmtId="0" fontId="65" fillId="0" borderId="0" xfId="1" applyFont="1" applyAlignment="1">
      <alignment horizontal="center"/>
    </xf>
    <xf numFmtId="0" fontId="53" fillId="0" borderId="0" xfId="1" applyFont="1" applyAlignment="1">
      <alignment horizontal="center" vertical="center"/>
    </xf>
    <xf numFmtId="0" fontId="104" fillId="0" borderId="0" xfId="1" applyFont="1" applyAlignment="1">
      <alignment horizontal="center"/>
    </xf>
    <xf numFmtId="0" fontId="94" fillId="0" borderId="79" xfId="0" applyFont="1" applyBorder="1" applyAlignment="1">
      <alignment horizontal="right"/>
    </xf>
    <xf numFmtId="0" fontId="82" fillId="3" borderId="22" xfId="0" applyFont="1" applyFill="1" applyBorder="1" applyAlignment="1">
      <alignment horizontal="left" vertical="top"/>
    </xf>
    <xf numFmtId="0" fontId="82" fillId="3" borderId="1" xfId="0" applyFont="1" applyFill="1" applyBorder="1" applyAlignment="1">
      <alignment horizontal="left" vertical="top"/>
    </xf>
    <xf numFmtId="0" fontId="63" fillId="0" borderId="61" xfId="0" applyFont="1" applyBorder="1" applyAlignment="1">
      <alignment horizontal="center" vertical="center"/>
    </xf>
    <xf numFmtId="0" fontId="63" fillId="0" borderId="24" xfId="0" applyFont="1" applyBorder="1" applyAlignment="1">
      <alignment horizontal="center" vertical="center"/>
    </xf>
    <xf numFmtId="0" fontId="107" fillId="0" borderId="79" xfId="0" applyFont="1" applyBorder="1" applyAlignment="1">
      <alignment horizontal="center"/>
    </xf>
    <xf numFmtId="0" fontId="67" fillId="0" borderId="0" xfId="0" applyFont="1" applyAlignment="1">
      <alignment horizontal="center"/>
    </xf>
    <xf numFmtId="0" fontId="63" fillId="0" borderId="35" xfId="1" applyFont="1" applyBorder="1" applyAlignment="1">
      <alignment horizontal="center" vertical="center"/>
    </xf>
    <xf numFmtId="0" fontId="63" fillId="0" borderId="36" xfId="1" applyFont="1" applyBorder="1" applyAlignment="1">
      <alignment horizontal="center" vertical="center"/>
    </xf>
    <xf numFmtId="0" fontId="66" fillId="0" borderId="0" xfId="1" applyFont="1" applyBorder="1" applyAlignment="1">
      <alignment horizontal="center"/>
    </xf>
    <xf numFmtId="166" fontId="53" fillId="0" borderId="0" xfId="1" applyNumberFormat="1" applyFont="1" applyBorder="1" applyAlignment="1">
      <alignment horizontal="center"/>
    </xf>
    <xf numFmtId="0" fontId="76" fillId="0" borderId="53" xfId="1" applyFont="1" applyBorder="1" applyAlignment="1">
      <alignment horizontal="center" vertical="center"/>
    </xf>
    <xf numFmtId="0" fontId="76" fillId="0" borderId="54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63" fillId="0" borderId="55" xfId="1" applyFont="1" applyBorder="1" applyAlignment="1">
      <alignment horizontal="center" vertical="center"/>
    </xf>
    <xf numFmtId="0" fontId="63" fillId="0" borderId="56" xfId="1" applyFont="1" applyBorder="1" applyAlignment="1">
      <alignment horizontal="center" vertical="center"/>
    </xf>
    <xf numFmtId="0" fontId="67" fillId="0" borderId="0" xfId="1" applyFont="1" applyBorder="1" applyAlignment="1">
      <alignment horizontal="center"/>
    </xf>
    <xf numFmtId="0" fontId="94" fillId="0" borderId="77" xfId="1" applyFont="1" applyBorder="1" applyAlignment="1">
      <alignment horizontal="right"/>
    </xf>
    <xf numFmtId="0" fontId="23" fillId="0" borderId="3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 wrapText="1"/>
    </xf>
    <xf numFmtId="0" fontId="23" fillId="0" borderId="35" xfId="1" applyFont="1" applyBorder="1" applyAlignment="1">
      <alignment horizontal="center" vertical="center"/>
    </xf>
    <xf numFmtId="0" fontId="23" fillId="0" borderId="37" xfId="1" applyFont="1" applyBorder="1" applyAlignment="1">
      <alignment horizontal="center" vertical="center"/>
    </xf>
    <xf numFmtId="0" fontId="23" fillId="0" borderId="36" xfId="1" applyFont="1" applyBorder="1" applyAlignment="1">
      <alignment horizontal="center" vertical="center"/>
    </xf>
    <xf numFmtId="176" fontId="23" fillId="0" borderId="3" xfId="14" applyNumberFormat="1" applyFont="1" applyBorder="1" applyAlignment="1">
      <alignment horizontal="center" vertical="center" wrapText="1"/>
    </xf>
    <xf numFmtId="176" fontId="23" fillId="0" borderId="5" xfId="14" applyNumberFormat="1" applyFont="1" applyBorder="1" applyAlignment="1">
      <alignment horizontal="center" vertical="center" wrapText="1"/>
    </xf>
    <xf numFmtId="176" fontId="23" fillId="0" borderId="4" xfId="14" applyNumberFormat="1" applyFont="1" applyBorder="1" applyAlignment="1">
      <alignment horizontal="center" vertical="center" wrapText="1"/>
    </xf>
    <xf numFmtId="2" fontId="23" fillId="0" borderId="3" xfId="1" applyNumberFormat="1" applyFont="1" applyBorder="1" applyAlignment="1">
      <alignment horizontal="center" vertical="center" wrapText="1"/>
    </xf>
    <xf numFmtId="2" fontId="23" fillId="0" borderId="2" xfId="1" applyNumberFormat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 wrapText="1"/>
    </xf>
    <xf numFmtId="0" fontId="53" fillId="0" borderId="0" xfId="1" applyFont="1" applyBorder="1" applyAlignment="1">
      <alignment horizontal="center"/>
    </xf>
    <xf numFmtId="0" fontId="23" fillId="0" borderId="14" xfId="1" applyFont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3" fillId="0" borderId="16" xfId="1" applyFont="1" applyBorder="1" applyAlignment="1">
      <alignment horizontal="center" vertical="center"/>
    </xf>
    <xf numFmtId="0" fontId="76" fillId="0" borderId="59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 wrapText="1"/>
    </xf>
    <xf numFmtId="0" fontId="63" fillId="0" borderId="83" xfId="1" applyFont="1" applyBorder="1" applyAlignment="1">
      <alignment horizontal="center" vertical="center"/>
    </xf>
    <xf numFmtId="176" fontId="23" fillId="0" borderId="17" xfId="14" applyNumberFormat="1" applyFont="1" applyBorder="1" applyAlignment="1">
      <alignment horizontal="center" vertical="center" wrapText="1"/>
    </xf>
    <xf numFmtId="176" fontId="23" fillId="0" borderId="19" xfId="14" applyNumberFormat="1" applyFont="1" applyBorder="1" applyAlignment="1">
      <alignment horizontal="center" vertical="center" wrapText="1"/>
    </xf>
    <xf numFmtId="176" fontId="23" fillId="0" borderId="21" xfId="14" applyNumberFormat="1" applyFont="1" applyBorder="1" applyAlignment="1">
      <alignment horizontal="center" vertical="center" wrapText="1"/>
    </xf>
    <xf numFmtId="0" fontId="94" fillId="0" borderId="0" xfId="1" applyFont="1" applyBorder="1" applyAlignment="1">
      <alignment horizontal="right"/>
    </xf>
    <xf numFmtId="0" fontId="23" fillId="0" borderId="12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20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38" xfId="1" applyFont="1" applyBorder="1" applyAlignment="1">
      <alignment horizontal="center" vertical="center"/>
    </xf>
    <xf numFmtId="0" fontId="63" fillId="0" borderId="40" xfId="1" applyFont="1" applyBorder="1" applyAlignment="1">
      <alignment horizontal="center" vertical="center"/>
    </xf>
    <xf numFmtId="0" fontId="63" fillId="0" borderId="41" xfId="1" applyFont="1" applyBorder="1" applyAlignment="1">
      <alignment horizontal="center" vertical="center"/>
    </xf>
    <xf numFmtId="176" fontId="23" fillId="0" borderId="39" xfId="14" applyNumberFormat="1" applyFont="1" applyBorder="1" applyAlignment="1">
      <alignment horizontal="center" vertical="center" wrapText="1"/>
    </xf>
    <xf numFmtId="0" fontId="29" fillId="0" borderId="28" xfId="1" applyFont="1" applyBorder="1" applyAlignment="1">
      <alignment horizontal="center" vertical="center" wrapText="1"/>
    </xf>
    <xf numFmtId="0" fontId="29" fillId="0" borderId="32" xfId="1" applyFont="1" applyBorder="1" applyAlignment="1">
      <alignment horizontal="center" vertical="center" wrapText="1"/>
    </xf>
    <xf numFmtId="0" fontId="29" fillId="0" borderId="6" xfId="1" applyFont="1" applyBorder="1" applyAlignment="1">
      <alignment horizontal="center" vertical="center" wrapText="1"/>
    </xf>
    <xf numFmtId="0" fontId="29" fillId="0" borderId="10" xfId="1" applyFont="1" applyBorder="1" applyAlignment="1">
      <alignment horizontal="center" vertical="center" wrapText="1"/>
    </xf>
    <xf numFmtId="0" fontId="29" fillId="0" borderId="13" xfId="1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 wrapText="1"/>
    </xf>
    <xf numFmtId="0" fontId="29" fillId="0" borderId="32" xfId="1" applyFont="1" applyBorder="1" applyAlignment="1">
      <alignment horizontal="center" vertical="center"/>
    </xf>
    <xf numFmtId="0" fontId="29" fillId="0" borderId="31" xfId="1" applyFont="1" applyBorder="1" applyAlignment="1">
      <alignment horizontal="center" vertical="center"/>
    </xf>
    <xf numFmtId="0" fontId="29" fillId="0" borderId="12" xfId="1" applyFont="1" applyBorder="1" applyAlignment="1">
      <alignment horizontal="center" vertical="center"/>
    </xf>
    <xf numFmtId="0" fontId="29" fillId="0" borderId="18" xfId="1" applyFont="1" applyBorder="1" applyAlignment="1">
      <alignment horizontal="center" vertical="center"/>
    </xf>
    <xf numFmtId="0" fontId="29" fillId="0" borderId="13" xfId="1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8" fillId="0" borderId="0" xfId="1" applyFont="1" applyBorder="1" applyAlignment="1">
      <alignment horizontal="center" vertical="center"/>
    </xf>
    <xf numFmtId="166" fontId="38" fillId="0" borderId="0" xfId="1" applyNumberFormat="1" applyFont="1" applyBorder="1" applyAlignment="1">
      <alignment horizontal="center" vertical="center"/>
    </xf>
    <xf numFmtId="165" fontId="38" fillId="0" borderId="0" xfId="1" applyNumberFormat="1" applyFont="1" applyBorder="1" applyAlignment="1">
      <alignment horizontal="center"/>
    </xf>
    <xf numFmtId="0" fontId="38" fillId="0" borderId="0" xfId="1" applyFont="1" applyBorder="1" applyAlignment="1">
      <alignment horizontal="center"/>
    </xf>
    <xf numFmtId="0" fontId="29" fillId="0" borderId="26" xfId="1" applyFont="1" applyBorder="1" applyAlignment="1">
      <alignment horizontal="center"/>
    </xf>
    <xf numFmtId="0" fontId="29" fillId="0" borderId="27" xfId="1" applyFont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166" fontId="15" fillId="0" borderId="0" xfId="1" applyNumberFormat="1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37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66" fontId="4" fillId="0" borderId="0" xfId="1" applyNumberFormat="1" applyFont="1" applyBorder="1" applyAlignment="1">
      <alignment horizontal="center" vertical="center"/>
    </xf>
    <xf numFmtId="168" fontId="33" fillId="0" borderId="35" xfId="1" applyNumberFormat="1" applyFont="1" applyBorder="1" applyAlignment="1">
      <alignment horizontal="center" vertical="center"/>
    </xf>
    <xf numFmtId="168" fontId="33" fillId="0" borderId="37" xfId="1" applyNumberFormat="1" applyFont="1" applyBorder="1" applyAlignment="1">
      <alignment horizontal="center" vertical="center"/>
    </xf>
    <xf numFmtId="168" fontId="33" fillId="0" borderId="36" xfId="1" applyNumberFormat="1" applyFont="1" applyBorder="1" applyAlignment="1">
      <alignment horizontal="center" vertical="center"/>
    </xf>
    <xf numFmtId="168" fontId="33" fillId="0" borderId="5" xfId="1" applyNumberFormat="1" applyFont="1" applyBorder="1" applyAlignment="1">
      <alignment horizontal="center" vertical="center"/>
    </xf>
    <xf numFmtId="168" fontId="33" fillId="0" borderId="2" xfId="1" applyNumberFormat="1" applyFont="1" applyBorder="1" applyAlignment="1">
      <alignment horizontal="center" vertical="center"/>
    </xf>
    <xf numFmtId="168" fontId="33" fillId="0" borderId="35" xfId="1" applyNumberFormat="1" applyFont="1" applyBorder="1" applyAlignment="1">
      <alignment horizontal="center" vertical="center" wrapText="1"/>
    </xf>
    <xf numFmtId="168" fontId="33" fillId="0" borderId="37" xfId="1" applyNumberFormat="1" applyFont="1" applyBorder="1" applyAlignment="1">
      <alignment horizontal="center" vertical="center" wrapText="1"/>
    </xf>
    <xf numFmtId="168" fontId="33" fillId="0" borderId="36" xfId="1" applyNumberFormat="1" applyFont="1" applyBorder="1" applyAlignment="1">
      <alignment horizontal="center" vertical="center" wrapText="1"/>
    </xf>
    <xf numFmtId="168" fontId="33" fillId="0" borderId="4" xfId="1" applyNumberFormat="1" applyFont="1" applyBorder="1" applyAlignment="1">
      <alignment horizontal="center" vertical="center" wrapText="1"/>
    </xf>
    <xf numFmtId="168" fontId="33" fillId="0" borderId="1" xfId="1" applyNumberFormat="1" applyFont="1" applyBorder="1" applyAlignment="1">
      <alignment horizontal="center" vertical="center" wrapText="1"/>
    </xf>
    <xf numFmtId="168" fontId="33" fillId="0" borderId="29" xfId="1" applyNumberFormat="1" applyFont="1" applyBorder="1" applyAlignment="1">
      <alignment horizontal="center" vertical="center" wrapText="1"/>
    </xf>
    <xf numFmtId="167" fontId="4" fillId="0" borderId="0" xfId="1" applyNumberFormat="1" applyFont="1" applyBorder="1" applyAlignment="1">
      <alignment horizontal="center"/>
    </xf>
    <xf numFmtId="168" fontId="4" fillId="0" borderId="0" xfId="1" applyNumberFormat="1" applyFont="1" applyBorder="1" applyAlignment="1">
      <alignment horizontal="center" vertical="center"/>
    </xf>
    <xf numFmtId="167" fontId="33" fillId="0" borderId="4" xfId="1" applyNumberFormat="1" applyFont="1" applyBorder="1" applyAlignment="1">
      <alignment horizontal="center" vertical="center" wrapText="1"/>
    </xf>
    <xf numFmtId="167" fontId="33" fillId="0" borderId="1" xfId="1" applyNumberFormat="1" applyFont="1" applyBorder="1" applyAlignment="1">
      <alignment horizontal="center" vertical="center" wrapText="1"/>
    </xf>
    <xf numFmtId="167" fontId="33" fillId="0" borderId="29" xfId="1" applyNumberFormat="1" applyFont="1" applyBorder="1" applyAlignment="1">
      <alignment horizontal="center" vertical="center" wrapText="1"/>
    </xf>
    <xf numFmtId="168" fontId="33" fillId="0" borderId="14" xfId="1" applyNumberFormat="1" applyFont="1" applyBorder="1" applyAlignment="1">
      <alignment horizontal="center" vertical="center"/>
    </xf>
    <xf numFmtId="168" fontId="33" fillId="0" borderId="15" xfId="1" applyNumberFormat="1" applyFont="1" applyBorder="1" applyAlignment="1">
      <alignment horizontal="center" vertical="center"/>
    </xf>
    <xf numFmtId="168" fontId="33" fillId="0" borderId="16" xfId="1" applyNumberFormat="1" applyFont="1" applyBorder="1" applyAlignment="1">
      <alignment horizontal="center" vertical="center"/>
    </xf>
    <xf numFmtId="168" fontId="33" fillId="0" borderId="14" xfId="1" applyNumberFormat="1" applyFont="1" applyBorder="1" applyAlignment="1">
      <alignment horizontal="center" vertical="center" wrapText="1"/>
    </xf>
    <xf numFmtId="168" fontId="33" fillId="0" borderId="15" xfId="1" applyNumberFormat="1" applyFont="1" applyBorder="1" applyAlignment="1">
      <alignment horizontal="center" vertical="center" wrapText="1"/>
    </xf>
    <xf numFmtId="168" fontId="33" fillId="0" borderId="16" xfId="1" applyNumberFormat="1" applyFont="1" applyBorder="1" applyAlignment="1">
      <alignment horizontal="center" vertical="center" wrapText="1"/>
    </xf>
    <xf numFmtId="0" fontId="32" fillId="0" borderId="30" xfId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32" fillId="0" borderId="29" xfId="1" applyFont="1" applyBorder="1" applyAlignment="1">
      <alignment horizontal="center" vertical="center" wrapText="1"/>
    </xf>
    <xf numFmtId="0" fontId="33" fillId="0" borderId="30" xfId="1" applyFont="1" applyBorder="1" applyAlignment="1">
      <alignment horizontal="center" vertical="center" wrapText="1"/>
    </xf>
    <xf numFmtId="0" fontId="33" fillId="0" borderId="1" xfId="1" applyFont="1" applyBorder="1" applyAlignment="1">
      <alignment horizontal="center" vertical="center" wrapText="1"/>
    </xf>
    <xf numFmtId="0" fontId="33" fillId="0" borderId="29" xfId="1" applyFont="1" applyBorder="1" applyAlignment="1">
      <alignment horizontal="center" vertical="center" wrapText="1"/>
    </xf>
    <xf numFmtId="166" fontId="33" fillId="0" borderId="30" xfId="1" applyNumberFormat="1" applyFont="1" applyBorder="1" applyAlignment="1">
      <alignment horizontal="center" vertical="center" wrapText="1"/>
    </xf>
    <xf numFmtId="0" fontId="33" fillId="0" borderId="1" xfId="1" applyFont="1" applyBorder="1"/>
    <xf numFmtId="0" fontId="33" fillId="0" borderId="29" xfId="1" applyFont="1" applyBorder="1"/>
    <xf numFmtId="167" fontId="33" fillId="0" borderId="30" xfId="1" applyNumberFormat="1" applyFont="1" applyBorder="1" applyAlignment="1">
      <alignment horizontal="center" vertical="center" wrapText="1"/>
    </xf>
    <xf numFmtId="168" fontId="33" fillId="0" borderId="30" xfId="1" applyNumberFormat="1" applyFont="1" applyBorder="1" applyAlignment="1">
      <alignment horizontal="center" vertical="center" wrapText="1"/>
    </xf>
    <xf numFmtId="168" fontId="33" fillId="0" borderId="7" xfId="1" applyNumberFormat="1" applyFont="1" applyBorder="1" applyAlignment="1">
      <alignment horizontal="center" vertical="center" wrapText="1"/>
    </xf>
    <xf numFmtId="0" fontId="33" fillId="0" borderId="45" xfId="1" applyFont="1" applyBorder="1" applyAlignment="1">
      <alignment horizontal="center" vertical="center" wrapText="1"/>
    </xf>
    <xf numFmtId="0" fontId="33" fillId="0" borderId="7" xfId="1" applyFont="1" applyBorder="1" applyAlignment="1">
      <alignment horizontal="center" vertical="center" wrapText="1"/>
    </xf>
    <xf numFmtId="0" fontId="33" fillId="0" borderId="45" xfId="1" applyFont="1" applyBorder="1" applyAlignment="1">
      <alignment horizontal="left" vertical="center" wrapText="1"/>
    </xf>
    <xf numFmtId="0" fontId="33" fillId="0" borderId="7" xfId="1" applyFont="1" applyBorder="1" applyAlignment="1">
      <alignment horizontal="left" vertical="center" wrapText="1"/>
    </xf>
    <xf numFmtId="0" fontId="33" fillId="0" borderId="74" xfId="1" applyFont="1" applyBorder="1" applyAlignment="1">
      <alignment horizontal="center" vertical="center"/>
    </xf>
    <xf numFmtId="0" fontId="33" fillId="0" borderId="75" xfId="1" applyFont="1" applyBorder="1" applyAlignment="1">
      <alignment horizontal="center" vertical="center"/>
    </xf>
    <xf numFmtId="0" fontId="32" fillId="0" borderId="69" xfId="1" applyFont="1" applyBorder="1" applyAlignment="1">
      <alignment horizontal="center" vertical="center" wrapText="1"/>
    </xf>
    <xf numFmtId="0" fontId="32" fillId="0" borderId="22" xfId="1" applyFont="1" applyBorder="1" applyAlignment="1">
      <alignment horizontal="center" vertical="center" wrapText="1"/>
    </xf>
    <xf numFmtId="0" fontId="32" fillId="0" borderId="72" xfId="1" applyFont="1" applyBorder="1" applyAlignment="1">
      <alignment horizontal="center" vertical="center" wrapText="1"/>
    </xf>
    <xf numFmtId="0" fontId="33" fillId="0" borderId="70" xfId="1" applyFont="1" applyBorder="1" applyAlignment="1">
      <alignment horizontal="center" vertical="center" wrapText="1"/>
    </xf>
    <xf numFmtId="166" fontId="33" fillId="0" borderId="70" xfId="1" applyNumberFormat="1" applyFont="1" applyBorder="1" applyAlignment="1">
      <alignment horizontal="center" vertical="center" wrapText="1"/>
    </xf>
    <xf numFmtId="167" fontId="33" fillId="0" borderId="70" xfId="1" applyNumberFormat="1" applyFont="1" applyBorder="1" applyAlignment="1">
      <alignment horizontal="center" vertical="center" wrapText="1"/>
    </xf>
    <xf numFmtId="168" fontId="33" fillId="0" borderId="48" xfId="1" applyNumberFormat="1" applyFont="1" applyBorder="1" applyAlignment="1">
      <alignment horizontal="center" vertical="center" wrapText="1"/>
    </xf>
    <xf numFmtId="168" fontId="33" fillId="0" borderId="70" xfId="1" applyNumberFormat="1" applyFont="1" applyBorder="1" applyAlignment="1">
      <alignment horizontal="center" vertical="center" wrapText="1"/>
    </xf>
    <xf numFmtId="168" fontId="33" fillId="0" borderId="71" xfId="1" applyNumberFormat="1" applyFont="1" applyBorder="1" applyAlignment="1">
      <alignment horizontal="center" vertical="center" wrapText="1"/>
    </xf>
    <xf numFmtId="168" fontId="33" fillId="0" borderId="33" xfId="1" applyNumberFormat="1" applyFont="1" applyBorder="1" applyAlignment="1">
      <alignment horizontal="center" vertical="center" wrapText="1"/>
    </xf>
    <xf numFmtId="168" fontId="33" fillId="0" borderId="73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3" fillId="0" borderId="62" xfId="1" applyFont="1" applyBorder="1" applyAlignment="1">
      <alignment horizontal="center" vertical="center"/>
    </xf>
    <xf numFmtId="0" fontId="33" fillId="0" borderId="63" xfId="1" applyFont="1" applyBorder="1" applyAlignment="1">
      <alignment horizontal="center" vertical="center"/>
    </xf>
    <xf numFmtId="0" fontId="42" fillId="0" borderId="0" xfId="1" applyFont="1" applyBorder="1" applyAlignment="1">
      <alignment horizontal="center"/>
    </xf>
    <xf numFmtId="0" fontId="68" fillId="0" borderId="0" xfId="1" applyFont="1" applyBorder="1" applyAlignment="1">
      <alignment horizontal="center" vertical="center" wrapText="1"/>
    </xf>
    <xf numFmtId="0" fontId="67" fillId="0" borderId="0" xfId="1" applyFont="1" applyBorder="1" applyAlignment="1">
      <alignment horizontal="center" vertical="center"/>
    </xf>
    <xf numFmtId="0" fontId="51" fillId="0" borderId="0" xfId="1" applyFont="1" applyBorder="1" applyAlignment="1">
      <alignment horizontal="center"/>
    </xf>
    <xf numFmtId="0" fontId="68" fillId="0" borderId="0" xfId="1" applyFont="1" applyBorder="1" applyAlignment="1">
      <alignment horizontal="center"/>
    </xf>
    <xf numFmtId="0" fontId="51" fillId="0" borderId="0" xfId="1" applyFont="1" applyBorder="1" applyAlignment="1">
      <alignment horizontal="center" vertical="center"/>
    </xf>
    <xf numFmtId="0" fontId="55" fillId="0" borderId="0" xfId="1" applyFont="1" applyAlignment="1">
      <alignment horizontal="center"/>
    </xf>
    <xf numFmtId="0" fontId="51" fillId="0" borderId="0" xfId="1" applyFont="1" applyAlignment="1">
      <alignment horizontal="center"/>
    </xf>
    <xf numFmtId="0" fontId="41" fillId="0" borderId="14" xfId="1" applyFont="1" applyBorder="1" applyAlignment="1">
      <alignment horizontal="center" vertical="center" wrapText="1"/>
    </xf>
    <xf numFmtId="0" fontId="41" fillId="0" borderId="16" xfId="1" applyFont="1" applyBorder="1" applyAlignment="1">
      <alignment horizontal="center" vertical="center" wrapText="1"/>
    </xf>
    <xf numFmtId="0" fontId="41" fillId="0" borderId="12" xfId="1" applyFont="1" applyBorder="1" applyAlignment="1">
      <alignment horizontal="center" vertical="center" wrapText="1"/>
    </xf>
    <xf numFmtId="0" fontId="41" fillId="0" borderId="20" xfId="1" applyFont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41" fillId="0" borderId="2" xfId="1" applyFont="1" applyBorder="1" applyAlignment="1">
      <alignment horizontal="center" vertical="center" wrapText="1"/>
    </xf>
    <xf numFmtId="0" fontId="41" fillId="0" borderId="17" xfId="1" applyFont="1" applyBorder="1" applyAlignment="1">
      <alignment horizontal="center" vertical="center"/>
    </xf>
    <xf numFmtId="0" fontId="41" fillId="0" borderId="21" xfId="1" applyFont="1" applyBorder="1" applyAlignment="1">
      <alignment horizontal="center" vertical="center"/>
    </xf>
    <xf numFmtId="0" fontId="64" fillId="0" borderId="55" xfId="1" applyFont="1" applyBorder="1" applyAlignment="1">
      <alignment horizontal="left" vertical="top" wrapText="1"/>
    </xf>
    <xf numFmtId="0" fontId="64" fillId="0" borderId="56" xfId="1" applyFont="1" applyBorder="1" applyAlignment="1">
      <alignment horizontal="left" vertical="top" wrapText="1"/>
    </xf>
    <xf numFmtId="0" fontId="64" fillId="0" borderId="53" xfId="1" applyFont="1" applyBorder="1" applyAlignment="1">
      <alignment horizontal="left" vertical="center" wrapText="1"/>
    </xf>
    <xf numFmtId="0" fontId="64" fillId="0" borderId="54" xfId="1" applyFont="1" applyBorder="1" applyAlignment="1">
      <alignment horizontal="left" vertical="center" wrapText="1"/>
    </xf>
    <xf numFmtId="0" fontId="41" fillId="0" borderId="61" xfId="1" applyFont="1" applyBorder="1" applyAlignment="1">
      <alignment horizontal="center" vertical="center" wrapText="1"/>
    </xf>
    <xf numFmtId="0" fontId="41" fillId="0" borderId="24" xfId="1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/>
    </xf>
    <xf numFmtId="0" fontId="51" fillId="0" borderId="0" xfId="0" applyFont="1" applyBorder="1" applyAlignment="1">
      <alignment horizontal="right"/>
    </xf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68" fillId="0" borderId="0" xfId="0" applyFont="1" applyBorder="1" applyAlignment="1">
      <alignment horizontal="center"/>
    </xf>
    <xf numFmtId="0" fontId="67" fillId="0" borderId="0" xfId="0" applyFont="1" applyBorder="1" applyAlignment="1">
      <alignment horizontal="center"/>
    </xf>
    <xf numFmtId="0" fontId="23" fillId="0" borderId="1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55" fillId="0" borderId="0" xfId="0" applyFont="1" applyAlignment="1">
      <alignment horizontal="center"/>
    </xf>
    <xf numFmtId="0" fontId="51" fillId="0" borderId="0" xfId="0" applyFont="1" applyAlignment="1">
      <alignment vertical="center"/>
    </xf>
    <xf numFmtId="0" fontId="53" fillId="0" borderId="0" xfId="0" applyFont="1" applyAlignment="1">
      <alignment horizontal="center"/>
    </xf>
    <xf numFmtId="0" fontId="66" fillId="0" borderId="0" xfId="0" applyFont="1" applyBorder="1" applyAlignment="1">
      <alignment horizontal="center"/>
    </xf>
    <xf numFmtId="0" fontId="23" fillId="0" borderId="17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left" vertical="center" wrapText="1"/>
    </xf>
    <xf numFmtId="0" fontId="23" fillId="0" borderId="36" xfId="0" applyFont="1" applyBorder="1" applyAlignment="1">
      <alignment horizontal="left" vertical="center" wrapText="1"/>
    </xf>
    <xf numFmtId="0" fontId="29" fillId="0" borderId="49" xfId="0" applyFont="1" applyBorder="1" applyAlignment="1">
      <alignment horizontal="left"/>
    </xf>
    <xf numFmtId="0" fontId="29" fillId="0" borderId="36" xfId="0" applyFont="1" applyBorder="1" applyAlignment="1">
      <alignment horizontal="left"/>
    </xf>
    <xf numFmtId="0" fontId="29" fillId="0" borderId="40" xfId="0" applyFont="1" applyBorder="1" applyAlignment="1">
      <alignment horizontal="center"/>
    </xf>
    <xf numFmtId="0" fontId="29" fillId="0" borderId="41" xfId="0" applyFont="1" applyBorder="1" applyAlignment="1">
      <alignment horizontal="center"/>
    </xf>
    <xf numFmtId="0" fontId="28" fillId="0" borderId="40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58" fillId="0" borderId="37" xfId="0" applyFont="1" applyBorder="1" applyAlignment="1">
      <alignment horizontal="center" vertical="center"/>
    </xf>
    <xf numFmtId="0" fontId="58" fillId="0" borderId="36" xfId="0" applyFont="1" applyBorder="1" applyAlignment="1">
      <alignment horizontal="center" vertical="center"/>
    </xf>
    <xf numFmtId="0" fontId="59" fillId="0" borderId="7" xfId="0" applyFont="1" applyBorder="1" applyAlignment="1">
      <alignment horizontal="center" vertical="center" wrapText="1"/>
    </xf>
    <xf numFmtId="0" fontId="58" fillId="0" borderId="35" xfId="0" applyFont="1" applyBorder="1" applyAlignment="1">
      <alignment horizontal="center" vertical="center"/>
    </xf>
    <xf numFmtId="0" fontId="58" fillId="0" borderId="48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48" xfId="0" applyFont="1" applyBorder="1" applyAlignment="1">
      <alignment horizontal="center" vertical="center" wrapText="1"/>
    </xf>
    <xf numFmtId="0" fontId="59" fillId="0" borderId="3" xfId="0" applyFont="1" applyBorder="1" applyAlignment="1">
      <alignment horizontal="center" vertical="center" wrapText="1"/>
    </xf>
    <xf numFmtId="0" fontId="59" fillId="0" borderId="2" xfId="0" applyFont="1" applyBorder="1" applyAlignment="1">
      <alignment horizontal="center" vertical="center" wrapText="1"/>
    </xf>
    <xf numFmtId="0" fontId="58" fillId="0" borderId="49" xfId="0" applyFont="1" applyBorder="1" applyAlignment="1">
      <alignment horizontal="center" vertical="center"/>
    </xf>
    <xf numFmtId="0" fontId="86" fillId="0" borderId="49" xfId="0" applyFont="1" applyBorder="1" applyAlignment="1">
      <alignment horizontal="center" vertical="center"/>
    </xf>
    <xf numFmtId="0" fontId="86" fillId="0" borderId="36" xfId="0" applyFont="1" applyBorder="1" applyAlignment="1">
      <alignment horizontal="center" vertical="center"/>
    </xf>
    <xf numFmtId="0" fontId="92" fillId="0" borderId="49" xfId="0" applyFont="1" applyBorder="1" applyAlignment="1">
      <alignment horizontal="center" vertical="center"/>
    </xf>
    <xf numFmtId="0" fontId="92" fillId="0" borderId="36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 wrapText="1"/>
    </xf>
    <xf numFmtId="0" fontId="58" fillId="0" borderId="9" xfId="0" applyFont="1" applyBorder="1" applyAlignment="1">
      <alignment horizontal="center" vertical="center" wrapText="1"/>
    </xf>
    <xf numFmtId="0" fontId="65" fillId="0" borderId="0" xfId="0" applyFont="1" applyAlignment="1">
      <alignment horizontal="center"/>
    </xf>
    <xf numFmtId="0" fontId="58" fillId="0" borderId="64" xfId="0" applyFont="1" applyBorder="1" applyAlignment="1">
      <alignment horizontal="center" vertical="center" wrapText="1"/>
    </xf>
    <xf numFmtId="0" fontId="58" fillId="0" borderId="66" xfId="0" applyFont="1" applyBorder="1" applyAlignment="1">
      <alignment horizontal="center" vertical="center" wrapText="1"/>
    </xf>
    <xf numFmtId="0" fontId="58" fillId="0" borderId="67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5" xfId="0" applyFont="1" applyBorder="1" applyAlignment="1">
      <alignment horizontal="center" vertical="center" wrapText="1"/>
    </xf>
    <xf numFmtId="0" fontId="58" fillId="0" borderId="2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left" vertical="center" wrapText="1"/>
    </xf>
    <xf numFmtId="0" fontId="58" fillId="0" borderId="2" xfId="0" applyFont="1" applyBorder="1" applyAlignment="1">
      <alignment horizontal="left" vertical="center" wrapText="1"/>
    </xf>
    <xf numFmtId="0" fontId="58" fillId="0" borderId="47" xfId="0" applyFont="1" applyBorder="1" applyAlignment="1">
      <alignment horizontal="center" vertical="center"/>
    </xf>
    <xf numFmtId="0" fontId="58" fillId="0" borderId="45" xfId="0" applyFont="1" applyBorder="1" applyAlignment="1">
      <alignment horizontal="center" vertical="center"/>
    </xf>
    <xf numFmtId="0" fontId="60" fillId="0" borderId="40" xfId="0" applyFont="1" applyBorder="1" applyAlignment="1">
      <alignment horizontal="center" vertical="center"/>
    </xf>
    <xf numFmtId="0" fontId="60" fillId="0" borderId="75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58" fillId="0" borderId="15" xfId="0" applyFont="1" applyBorder="1" applyAlignment="1">
      <alignment horizontal="center" vertical="center"/>
    </xf>
    <xf numFmtId="0" fontId="58" fillId="0" borderId="16" xfId="0" applyFont="1" applyBorder="1" applyAlignment="1">
      <alignment horizontal="center" vertical="center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8" fillId="0" borderId="7" xfId="0" applyFont="1" applyBorder="1" applyAlignment="1">
      <alignment horizontal="center" vertical="center" wrapText="1"/>
    </xf>
    <xf numFmtId="0" fontId="58" fillId="0" borderId="17" xfId="0" applyFont="1" applyBorder="1" applyAlignment="1">
      <alignment horizontal="center" vertical="center" wrapText="1"/>
    </xf>
    <xf numFmtId="0" fontId="58" fillId="0" borderId="19" xfId="0" applyFont="1" applyBorder="1" applyAlignment="1">
      <alignment horizontal="center" vertical="center" wrapText="1"/>
    </xf>
    <xf numFmtId="0" fontId="58" fillId="0" borderId="21" xfId="0" applyFont="1" applyBorder="1" applyAlignment="1">
      <alignment horizontal="center" vertical="center" wrapText="1"/>
    </xf>
    <xf numFmtId="0" fontId="58" fillId="0" borderId="2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 wrapText="1"/>
    </xf>
    <xf numFmtId="0" fontId="58" fillId="0" borderId="49" xfId="0" applyFont="1" applyBorder="1" applyAlignment="1">
      <alignment horizontal="left" vertical="center"/>
    </xf>
    <xf numFmtId="0" fontId="58" fillId="0" borderId="36" xfId="0" applyFont="1" applyBorder="1" applyAlignment="1">
      <alignment horizontal="left" vertical="center"/>
    </xf>
    <xf numFmtId="0" fontId="58" fillId="0" borderId="65" xfId="0" applyFont="1" applyBorder="1" applyAlignment="1">
      <alignment horizontal="center" vertical="center" wrapText="1"/>
    </xf>
    <xf numFmtId="0" fontId="58" fillId="0" borderId="6" xfId="0" applyFont="1" applyBorder="1" applyAlignment="1">
      <alignment horizontal="center" vertical="center" wrapText="1"/>
    </xf>
    <xf numFmtId="0" fontId="58" fillId="0" borderId="17" xfId="0" applyFont="1" applyBorder="1" applyAlignment="1">
      <alignment horizontal="center" vertical="center"/>
    </xf>
    <xf numFmtId="0" fontId="58" fillId="0" borderId="19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23" fillId="0" borderId="69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/>
    </xf>
    <xf numFmtId="0" fontId="33" fillId="0" borderId="81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77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108" fillId="0" borderId="3" xfId="0" applyFont="1" applyBorder="1" applyAlignment="1">
      <alignment horizontal="center" vertical="center"/>
    </xf>
    <xf numFmtId="0" fontId="108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108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56" fillId="0" borderId="49" xfId="0" applyFont="1" applyBorder="1" applyAlignment="1">
      <alignment horizontal="left" vertical="center"/>
    </xf>
    <xf numFmtId="0" fontId="56" fillId="0" borderId="36" xfId="0" applyFont="1" applyBorder="1" applyAlignment="1">
      <alignment horizontal="left" vertical="center"/>
    </xf>
    <xf numFmtId="0" fontId="56" fillId="0" borderId="49" xfId="0" applyFont="1" applyBorder="1" applyAlignment="1">
      <alignment horizontal="center" vertical="center"/>
    </xf>
    <xf numFmtId="0" fontId="56" fillId="0" borderId="36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</cellXfs>
  <cellStyles count="19">
    <cellStyle name="Comma" xfId="18" builtinId="3"/>
    <cellStyle name="Comma 2" xfId="14"/>
    <cellStyle name="Comma 4" xfId="9"/>
    <cellStyle name="Comma 5" xfId="10"/>
    <cellStyle name="Comma 5 2" xfId="12"/>
    <cellStyle name="Normal" xfId="0" builtinId="0"/>
    <cellStyle name="Normal 10" xfId="15"/>
    <cellStyle name="Normal 11" xfId="16"/>
    <cellStyle name="Normal 13" xfId="3"/>
    <cellStyle name="Normal 2" xfId="11"/>
    <cellStyle name="Normal 2 2" xfId="13"/>
    <cellStyle name="Normal 3" xfId="1"/>
    <cellStyle name="Normal 3 2" xfId="17"/>
    <cellStyle name="Normal 4" xfId="5"/>
    <cellStyle name="Normal 5" xfId="2"/>
    <cellStyle name="Normal 6" xfId="4"/>
    <cellStyle name="Normal 7" xfId="8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0</xdr:rowOff>
    </xdr:from>
    <xdr:to>
      <xdr:col>3</xdr:col>
      <xdr:colOff>257175</xdr:colOff>
      <xdr:row>2</xdr:row>
      <xdr:rowOff>1588</xdr:rowOff>
    </xdr:to>
    <xdr:cxnSp macro="">
      <xdr:nvCxnSpPr>
        <xdr:cNvPr id="4" name="Straight Connector 3"/>
        <xdr:cNvCxnSpPr/>
      </xdr:nvCxnSpPr>
      <xdr:spPr>
        <a:xfrm>
          <a:off x="390525" y="419100"/>
          <a:ext cx="16383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2</xdr:row>
      <xdr:rowOff>9525</xdr:rowOff>
    </xdr:from>
    <xdr:to>
      <xdr:col>22</xdr:col>
      <xdr:colOff>352425</xdr:colOff>
      <xdr:row>2</xdr:row>
      <xdr:rowOff>9526</xdr:rowOff>
    </xdr:to>
    <xdr:cxnSp macro="">
      <xdr:nvCxnSpPr>
        <xdr:cNvPr id="5" name="Straight Connector 4"/>
        <xdr:cNvCxnSpPr/>
      </xdr:nvCxnSpPr>
      <xdr:spPr>
        <a:xfrm flipV="1">
          <a:off x="6705600" y="428625"/>
          <a:ext cx="17145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4</xdr:row>
      <xdr:rowOff>19050</xdr:rowOff>
    </xdr:from>
    <xdr:to>
      <xdr:col>12</xdr:col>
      <xdr:colOff>247650</xdr:colOff>
      <xdr:row>4</xdr:row>
      <xdr:rowOff>19050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2428875" y="971550"/>
          <a:ext cx="489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</xdr:row>
      <xdr:rowOff>0</xdr:rowOff>
    </xdr:from>
    <xdr:to>
      <xdr:col>2</xdr:col>
      <xdr:colOff>438150</xdr:colOff>
      <xdr:row>2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581025" y="47625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133350</xdr:colOff>
      <xdr:row>2</xdr:row>
      <xdr:rowOff>9525</xdr:rowOff>
    </xdr:from>
    <xdr:to>
      <xdr:col>15</xdr:col>
      <xdr:colOff>85725</xdr:colOff>
      <xdr:row>2</xdr:row>
      <xdr:rowOff>9525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6819900" y="485775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2</xdr:row>
      <xdr:rowOff>9525</xdr:rowOff>
    </xdr:from>
    <xdr:to>
      <xdr:col>2</xdr:col>
      <xdr:colOff>523875</xdr:colOff>
      <xdr:row>2</xdr:row>
      <xdr:rowOff>11113</xdr:rowOff>
    </xdr:to>
    <xdr:cxnSp macro="">
      <xdr:nvCxnSpPr>
        <xdr:cNvPr id="2" name="Straight Connector 1"/>
        <xdr:cNvCxnSpPr/>
      </xdr:nvCxnSpPr>
      <xdr:spPr>
        <a:xfrm>
          <a:off x="895350" y="428625"/>
          <a:ext cx="11715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190500</xdr:colOff>
      <xdr:row>2</xdr:row>
      <xdr:rowOff>0</xdr:rowOff>
    </xdr:from>
    <xdr:to>
      <xdr:col>13</xdr:col>
      <xdr:colOff>152400</xdr:colOff>
      <xdr:row>2</xdr:row>
      <xdr:rowOff>1588</xdr:rowOff>
    </xdr:to>
    <xdr:cxnSp macro="">
      <xdr:nvCxnSpPr>
        <xdr:cNvPr id="3" name="Straight Connector 2"/>
        <xdr:cNvCxnSpPr/>
      </xdr:nvCxnSpPr>
      <xdr:spPr>
        <a:xfrm>
          <a:off x="6800850" y="419100"/>
          <a:ext cx="12954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</xdr:row>
      <xdr:rowOff>9525</xdr:rowOff>
    </xdr:from>
    <xdr:to>
      <xdr:col>8</xdr:col>
      <xdr:colOff>619125</xdr:colOff>
      <xdr:row>5</xdr:row>
      <xdr:rowOff>11114</xdr:rowOff>
    </xdr:to>
    <xdr:cxnSp macro="">
      <xdr:nvCxnSpPr>
        <xdr:cNvPr id="4" name="Straight Connector 3"/>
        <xdr:cNvCxnSpPr/>
      </xdr:nvCxnSpPr>
      <xdr:spPr>
        <a:xfrm>
          <a:off x="4381500" y="1085850"/>
          <a:ext cx="1123950" cy="15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0</xdr:rowOff>
    </xdr:from>
    <xdr:to>
      <xdr:col>3</xdr:col>
      <xdr:colOff>257175</xdr:colOff>
      <xdr:row>2</xdr:row>
      <xdr:rowOff>1588</xdr:rowOff>
    </xdr:to>
    <xdr:cxnSp macro="">
      <xdr:nvCxnSpPr>
        <xdr:cNvPr id="2" name="Straight Connector 1"/>
        <xdr:cNvCxnSpPr/>
      </xdr:nvCxnSpPr>
      <xdr:spPr>
        <a:xfrm>
          <a:off x="400050" y="32232600"/>
          <a:ext cx="18478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2</xdr:row>
      <xdr:rowOff>9525</xdr:rowOff>
    </xdr:from>
    <xdr:to>
      <xdr:col>22</xdr:col>
      <xdr:colOff>352425</xdr:colOff>
      <xdr:row>2</xdr:row>
      <xdr:rowOff>9526</xdr:rowOff>
    </xdr:to>
    <xdr:cxnSp macro="">
      <xdr:nvCxnSpPr>
        <xdr:cNvPr id="3" name="Straight Connector 2"/>
        <xdr:cNvCxnSpPr/>
      </xdr:nvCxnSpPr>
      <xdr:spPr>
        <a:xfrm flipV="1">
          <a:off x="7153275" y="32242125"/>
          <a:ext cx="22002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2</xdr:row>
      <xdr:rowOff>9525</xdr:rowOff>
    </xdr:from>
    <xdr:to>
      <xdr:col>3</xdr:col>
      <xdr:colOff>38100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923925" y="523875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2</xdr:row>
      <xdr:rowOff>9525</xdr:rowOff>
    </xdr:from>
    <xdr:to>
      <xdr:col>14</xdr:col>
      <xdr:colOff>47625</xdr:colOff>
      <xdr:row>2</xdr:row>
      <xdr:rowOff>9525</xdr:rowOff>
    </xdr:to>
    <xdr:cxnSp macro="">
      <xdr:nvCxnSpPr>
        <xdr:cNvPr id="5" name="Straight Connector 4"/>
        <xdr:cNvCxnSpPr/>
      </xdr:nvCxnSpPr>
      <xdr:spPr>
        <a:xfrm>
          <a:off x="6591300" y="523875"/>
          <a:ext cx="1695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4</xdr:row>
      <xdr:rowOff>9525</xdr:rowOff>
    </xdr:from>
    <xdr:to>
      <xdr:col>10</xdr:col>
      <xdr:colOff>28575</xdr:colOff>
      <xdr:row>4</xdr:row>
      <xdr:rowOff>9525</xdr:rowOff>
    </xdr:to>
    <xdr:cxnSp macro="">
      <xdr:nvCxnSpPr>
        <xdr:cNvPr id="14" name="Straight Connector 13"/>
        <xdr:cNvCxnSpPr/>
      </xdr:nvCxnSpPr>
      <xdr:spPr>
        <a:xfrm>
          <a:off x="3562350" y="1038225"/>
          <a:ext cx="2819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714375</xdr:colOff>
      <xdr:row>68</xdr:row>
      <xdr:rowOff>9525</xdr:rowOff>
    </xdr:from>
    <xdr:to>
      <xdr:col>3</xdr:col>
      <xdr:colOff>38100</xdr:colOff>
      <xdr:row>68</xdr:row>
      <xdr:rowOff>9525</xdr:rowOff>
    </xdr:to>
    <xdr:cxnSp macro="">
      <xdr:nvCxnSpPr>
        <xdr:cNvPr id="6" name="Straight Connector 5"/>
        <xdr:cNvCxnSpPr/>
      </xdr:nvCxnSpPr>
      <xdr:spPr>
        <a:xfrm>
          <a:off x="923925" y="523875"/>
          <a:ext cx="1428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68</xdr:row>
      <xdr:rowOff>9525</xdr:rowOff>
    </xdr:from>
    <xdr:to>
      <xdr:col>14</xdr:col>
      <xdr:colOff>47625</xdr:colOff>
      <xdr:row>68</xdr:row>
      <xdr:rowOff>9525</xdr:rowOff>
    </xdr:to>
    <xdr:cxnSp macro="">
      <xdr:nvCxnSpPr>
        <xdr:cNvPr id="7" name="Straight Connector 6"/>
        <xdr:cNvCxnSpPr/>
      </xdr:nvCxnSpPr>
      <xdr:spPr>
        <a:xfrm>
          <a:off x="6591300" y="523875"/>
          <a:ext cx="1695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70</xdr:row>
      <xdr:rowOff>19050</xdr:rowOff>
    </xdr:from>
    <xdr:to>
      <xdr:col>10</xdr:col>
      <xdr:colOff>28575</xdr:colOff>
      <xdr:row>70</xdr:row>
      <xdr:rowOff>19050</xdr:rowOff>
    </xdr:to>
    <xdr:cxnSp macro="">
      <xdr:nvCxnSpPr>
        <xdr:cNvPr id="8" name="Straight Connector 7"/>
        <xdr:cNvCxnSpPr/>
      </xdr:nvCxnSpPr>
      <xdr:spPr>
        <a:xfrm>
          <a:off x="3562350" y="1047750"/>
          <a:ext cx="2819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2</xdr:row>
      <xdr:rowOff>9525</xdr:rowOff>
    </xdr:from>
    <xdr:to>
      <xdr:col>3</xdr:col>
      <xdr:colOff>171450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800100" y="485775"/>
          <a:ext cx="1562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171450</xdr:colOff>
      <xdr:row>2</xdr:row>
      <xdr:rowOff>19050</xdr:rowOff>
    </xdr:from>
    <xdr:to>
      <xdr:col>15</xdr:col>
      <xdr:colOff>0</xdr:colOff>
      <xdr:row>2</xdr:row>
      <xdr:rowOff>19050</xdr:rowOff>
    </xdr:to>
    <xdr:cxnSp macro="">
      <xdr:nvCxnSpPr>
        <xdr:cNvPr id="5" name="Straight Connector 4"/>
        <xdr:cNvCxnSpPr/>
      </xdr:nvCxnSpPr>
      <xdr:spPr>
        <a:xfrm>
          <a:off x="6734175" y="495300"/>
          <a:ext cx="1828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333375</xdr:colOff>
      <xdr:row>4</xdr:row>
      <xdr:rowOff>19050</xdr:rowOff>
    </xdr:from>
    <xdr:to>
      <xdr:col>12</xdr:col>
      <xdr:colOff>419100</xdr:colOff>
      <xdr:row>4</xdr:row>
      <xdr:rowOff>19050</xdr:rowOff>
    </xdr:to>
    <xdr:cxnSp macro="">
      <xdr:nvCxnSpPr>
        <xdr:cNvPr id="7" name="Straight Connector 6"/>
        <xdr:cNvCxnSpPr/>
      </xdr:nvCxnSpPr>
      <xdr:spPr>
        <a:xfrm>
          <a:off x="2524125" y="971550"/>
          <a:ext cx="4895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32</xdr:row>
      <xdr:rowOff>9525</xdr:rowOff>
    </xdr:from>
    <xdr:to>
      <xdr:col>3</xdr:col>
      <xdr:colOff>171450</xdr:colOff>
      <xdr:row>32</xdr:row>
      <xdr:rowOff>9525</xdr:rowOff>
    </xdr:to>
    <xdr:cxnSp macro="">
      <xdr:nvCxnSpPr>
        <xdr:cNvPr id="9" name="Straight Connector 8"/>
        <xdr:cNvCxnSpPr/>
      </xdr:nvCxnSpPr>
      <xdr:spPr>
        <a:xfrm>
          <a:off x="800100" y="485775"/>
          <a:ext cx="1562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171450</xdr:colOff>
      <xdr:row>32</xdr:row>
      <xdr:rowOff>19050</xdr:rowOff>
    </xdr:from>
    <xdr:to>
      <xdr:col>15</xdr:col>
      <xdr:colOff>0</xdr:colOff>
      <xdr:row>32</xdr:row>
      <xdr:rowOff>19050</xdr:rowOff>
    </xdr:to>
    <xdr:cxnSp macro="">
      <xdr:nvCxnSpPr>
        <xdr:cNvPr id="10" name="Straight Connector 9"/>
        <xdr:cNvCxnSpPr/>
      </xdr:nvCxnSpPr>
      <xdr:spPr>
        <a:xfrm>
          <a:off x="6734175" y="495300"/>
          <a:ext cx="1828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466725</xdr:colOff>
      <xdr:row>34</xdr:row>
      <xdr:rowOff>19050</xdr:rowOff>
    </xdr:from>
    <xdr:to>
      <xdr:col>12</xdr:col>
      <xdr:colOff>295275</xdr:colOff>
      <xdr:row>34</xdr:row>
      <xdr:rowOff>19051</xdr:rowOff>
    </xdr:to>
    <xdr:cxnSp macro="">
      <xdr:nvCxnSpPr>
        <xdr:cNvPr id="12" name="Straight Connector 11"/>
        <xdr:cNvCxnSpPr/>
      </xdr:nvCxnSpPr>
      <xdr:spPr>
        <a:xfrm flipV="1">
          <a:off x="2657475" y="7315200"/>
          <a:ext cx="46386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19050</xdr:rowOff>
    </xdr:from>
    <xdr:to>
      <xdr:col>3</xdr:col>
      <xdr:colOff>238125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409575" y="495300"/>
          <a:ext cx="1866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2</xdr:row>
      <xdr:rowOff>9525</xdr:rowOff>
    </xdr:from>
    <xdr:to>
      <xdr:col>17</xdr:col>
      <xdr:colOff>276225</xdr:colOff>
      <xdr:row>2</xdr:row>
      <xdr:rowOff>9526</xdr:rowOff>
    </xdr:to>
    <xdr:cxnSp macro="">
      <xdr:nvCxnSpPr>
        <xdr:cNvPr id="5" name="Straight Connector 4"/>
        <xdr:cNvCxnSpPr/>
      </xdr:nvCxnSpPr>
      <xdr:spPr>
        <a:xfrm flipV="1">
          <a:off x="7162800" y="485775"/>
          <a:ext cx="17430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161925</xdr:colOff>
      <xdr:row>4</xdr:row>
      <xdr:rowOff>19050</xdr:rowOff>
    </xdr:from>
    <xdr:to>
      <xdr:col>12</xdr:col>
      <xdr:colOff>171450</xdr:colOff>
      <xdr:row>4</xdr:row>
      <xdr:rowOff>19050</xdr:rowOff>
    </xdr:to>
    <xdr:cxnSp macro="">
      <xdr:nvCxnSpPr>
        <xdr:cNvPr id="7" name="Straight Connector 6"/>
        <xdr:cNvCxnSpPr/>
      </xdr:nvCxnSpPr>
      <xdr:spPr>
        <a:xfrm>
          <a:off x="3248025" y="933450"/>
          <a:ext cx="3562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47625</xdr:rowOff>
    </xdr:from>
    <xdr:to>
      <xdr:col>1</xdr:col>
      <xdr:colOff>0</xdr:colOff>
      <xdr:row>2</xdr:row>
      <xdr:rowOff>47625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66700" y="46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47625</xdr:rowOff>
    </xdr:from>
    <xdr:to>
      <xdr:col>1</xdr:col>
      <xdr:colOff>0</xdr:colOff>
      <xdr:row>2</xdr:row>
      <xdr:rowOff>47625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6700" y="46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6</xdr:row>
      <xdr:rowOff>28575</xdr:rowOff>
    </xdr:from>
    <xdr:to>
      <xdr:col>5</xdr:col>
      <xdr:colOff>0</xdr:colOff>
      <xdr:row>6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905125" y="1343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314325</xdr:colOff>
      <xdr:row>2</xdr:row>
      <xdr:rowOff>9525</xdr:rowOff>
    </xdr:from>
    <xdr:to>
      <xdr:col>3</xdr:col>
      <xdr:colOff>123825</xdr:colOff>
      <xdr:row>2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81025" y="42862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219075</xdr:colOff>
      <xdr:row>6</xdr:row>
      <xdr:rowOff>9525</xdr:rowOff>
    </xdr:from>
    <xdr:to>
      <xdr:col>12</xdr:col>
      <xdr:colOff>514350</xdr:colOff>
      <xdr:row>6</xdr:row>
      <xdr:rowOff>9525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3409950" y="1323975"/>
          <a:ext cx="2876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152400</xdr:colOff>
      <xdr:row>2</xdr:row>
      <xdr:rowOff>9525</xdr:rowOff>
    </xdr:from>
    <xdr:to>
      <xdr:col>16</xdr:col>
      <xdr:colOff>228600</xdr:colOff>
      <xdr:row>2</xdr:row>
      <xdr:rowOff>9525</xdr:rowOff>
    </xdr:to>
    <xdr:cxnSp macro="">
      <xdr:nvCxnSpPr>
        <xdr:cNvPr id="7" name="Straight Connector 6"/>
        <xdr:cNvCxnSpPr/>
      </xdr:nvCxnSpPr>
      <xdr:spPr>
        <a:xfrm>
          <a:off x="7010400" y="485775"/>
          <a:ext cx="1381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4</xdr:row>
      <xdr:rowOff>19050</xdr:rowOff>
    </xdr:from>
    <xdr:to>
      <xdr:col>11</xdr:col>
      <xdr:colOff>361950</xdr:colOff>
      <xdr:row>4</xdr:row>
      <xdr:rowOff>19050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3076575" y="971550"/>
          <a:ext cx="3609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400050</xdr:colOff>
      <xdr:row>2</xdr:row>
      <xdr:rowOff>0</xdr:rowOff>
    </xdr:from>
    <xdr:to>
      <xdr:col>2</xdr:col>
      <xdr:colOff>495300</xdr:colOff>
      <xdr:row>2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619125" y="4762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333375</xdr:colOff>
      <xdr:row>2</xdr:row>
      <xdr:rowOff>9525</xdr:rowOff>
    </xdr:from>
    <xdr:to>
      <xdr:col>15</xdr:col>
      <xdr:colOff>9525</xdr:colOff>
      <xdr:row>2</xdr:row>
      <xdr:rowOff>9525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6657975" y="485775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</xdr:colOff>
      <xdr:row>35</xdr:row>
      <xdr:rowOff>19050</xdr:rowOff>
    </xdr:from>
    <xdr:to>
      <xdr:col>11</xdr:col>
      <xdr:colOff>171450</xdr:colOff>
      <xdr:row>35</xdr:row>
      <xdr:rowOff>19050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3038475" y="971550"/>
          <a:ext cx="3609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33</xdr:row>
      <xdr:rowOff>0</xdr:rowOff>
    </xdr:from>
    <xdr:to>
      <xdr:col>2</xdr:col>
      <xdr:colOff>257175</xdr:colOff>
      <xdr:row>33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381000" y="47625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238125</xdr:colOff>
      <xdr:row>33</xdr:row>
      <xdr:rowOff>9525</xdr:rowOff>
    </xdr:from>
    <xdr:to>
      <xdr:col>14</xdr:col>
      <xdr:colOff>600075</xdr:colOff>
      <xdr:row>33</xdr:row>
      <xdr:rowOff>9525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6562725" y="75057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</xdr:row>
      <xdr:rowOff>19050</xdr:rowOff>
    </xdr:from>
    <xdr:to>
      <xdr:col>3</xdr:col>
      <xdr:colOff>390525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04925" y="4381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152400</xdr:colOff>
      <xdr:row>4</xdr:row>
      <xdr:rowOff>28575</xdr:rowOff>
    </xdr:from>
    <xdr:to>
      <xdr:col>17</xdr:col>
      <xdr:colOff>161925</xdr:colOff>
      <xdr:row>4</xdr:row>
      <xdr:rowOff>30163</xdr:rowOff>
    </xdr:to>
    <xdr:cxnSp macro="">
      <xdr:nvCxnSpPr>
        <xdr:cNvPr id="3" name="Straight Connector 2"/>
        <xdr:cNvCxnSpPr/>
      </xdr:nvCxnSpPr>
      <xdr:spPr>
        <a:xfrm>
          <a:off x="3476625" y="981075"/>
          <a:ext cx="33051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33</xdr:row>
      <xdr:rowOff>19050</xdr:rowOff>
    </xdr:from>
    <xdr:to>
      <xdr:col>3</xdr:col>
      <xdr:colOff>390525</xdr:colOff>
      <xdr:row>33</xdr:row>
      <xdr:rowOff>19050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304925" y="68389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219075</xdr:colOff>
      <xdr:row>35</xdr:row>
      <xdr:rowOff>28575</xdr:rowOff>
    </xdr:from>
    <xdr:to>
      <xdr:col>16</xdr:col>
      <xdr:colOff>247650</xdr:colOff>
      <xdr:row>35</xdr:row>
      <xdr:rowOff>30163</xdr:rowOff>
    </xdr:to>
    <xdr:cxnSp macro="">
      <xdr:nvCxnSpPr>
        <xdr:cNvPr id="5" name="Straight Connector 4"/>
        <xdr:cNvCxnSpPr/>
      </xdr:nvCxnSpPr>
      <xdr:spPr>
        <a:xfrm>
          <a:off x="3314700" y="7267575"/>
          <a:ext cx="32194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257175</xdr:colOff>
      <xdr:row>2</xdr:row>
      <xdr:rowOff>9525</xdr:rowOff>
    </xdr:from>
    <xdr:to>
      <xdr:col>22</xdr:col>
      <xdr:colOff>0</xdr:colOff>
      <xdr:row>2</xdr:row>
      <xdr:rowOff>11113</xdr:rowOff>
    </xdr:to>
    <xdr:cxnSp macro="">
      <xdr:nvCxnSpPr>
        <xdr:cNvPr id="6" name="Straight Connector 5"/>
        <xdr:cNvCxnSpPr/>
      </xdr:nvCxnSpPr>
      <xdr:spPr>
        <a:xfrm>
          <a:off x="6896100" y="428625"/>
          <a:ext cx="16192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238125</xdr:colOff>
      <xdr:row>33</xdr:row>
      <xdr:rowOff>19050</xdr:rowOff>
    </xdr:from>
    <xdr:to>
      <xdr:col>22</xdr:col>
      <xdr:colOff>85725</xdr:colOff>
      <xdr:row>33</xdr:row>
      <xdr:rowOff>19050</xdr:rowOff>
    </xdr:to>
    <xdr:cxnSp macro="">
      <xdr:nvCxnSpPr>
        <xdr:cNvPr id="7" name="Straight Connector 6"/>
        <xdr:cNvCxnSpPr/>
      </xdr:nvCxnSpPr>
      <xdr:spPr>
        <a:xfrm>
          <a:off x="7181850" y="7410450"/>
          <a:ext cx="1247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</xdr:row>
      <xdr:rowOff>19050</xdr:rowOff>
    </xdr:from>
    <xdr:to>
      <xdr:col>3</xdr:col>
      <xdr:colOff>390525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95400" y="1468755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4</xdr:row>
      <xdr:rowOff>28575</xdr:rowOff>
    </xdr:from>
    <xdr:to>
      <xdr:col>16</xdr:col>
      <xdr:colOff>0</xdr:colOff>
      <xdr:row>4</xdr:row>
      <xdr:rowOff>30163</xdr:rowOff>
    </xdr:to>
    <xdr:cxnSp macro="">
      <xdr:nvCxnSpPr>
        <xdr:cNvPr id="3" name="Straight Connector 2"/>
        <xdr:cNvCxnSpPr/>
      </xdr:nvCxnSpPr>
      <xdr:spPr>
        <a:xfrm>
          <a:off x="3267075" y="981075"/>
          <a:ext cx="35909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352425</xdr:colOff>
      <xdr:row>2</xdr:row>
      <xdr:rowOff>9525</xdr:rowOff>
    </xdr:from>
    <xdr:to>
      <xdr:col>18</xdr:col>
      <xdr:colOff>428625</xdr:colOff>
      <xdr:row>2</xdr:row>
      <xdr:rowOff>9526</xdr:rowOff>
    </xdr:to>
    <xdr:cxnSp macro="">
      <xdr:nvCxnSpPr>
        <xdr:cNvPr id="4" name="Straight Connector 3"/>
        <xdr:cNvCxnSpPr/>
      </xdr:nvCxnSpPr>
      <xdr:spPr>
        <a:xfrm flipV="1">
          <a:off x="6591300" y="485775"/>
          <a:ext cx="19812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"/>
  <sheetViews>
    <sheetView topLeftCell="A58" workbookViewId="0">
      <selection activeCell="K21" sqref="K21"/>
    </sheetView>
  </sheetViews>
  <sheetFormatPr defaultRowHeight="14.25" x14ac:dyDescent="0.2"/>
  <cols>
    <col min="1" max="1" width="2.625" customWidth="1"/>
    <col min="2" max="2" width="13" customWidth="1"/>
    <col min="3" max="3" width="7.875" customWidth="1"/>
    <col min="4" max="4" width="6.875" customWidth="1"/>
    <col min="5" max="5" width="5.125" customWidth="1"/>
    <col min="6" max="6" width="4" customWidth="1"/>
    <col min="7" max="7" width="4.5" customWidth="1"/>
    <col min="8" max="8" width="3.875" customWidth="1"/>
    <col min="9" max="9" width="2.625" customWidth="1"/>
    <col min="10" max="10" width="4.375" customWidth="1"/>
    <col min="11" max="11" width="4.75" customWidth="1"/>
    <col min="12" max="12" width="3" customWidth="1"/>
    <col min="13" max="13" width="5.625" customWidth="1"/>
    <col min="14" max="14" width="2.875" customWidth="1"/>
    <col min="15" max="15" width="5.125" customWidth="1"/>
    <col min="16" max="16" width="4.5" customWidth="1"/>
    <col min="17" max="17" width="4.375" customWidth="1"/>
    <col min="18" max="19" width="5" customWidth="1"/>
    <col min="20" max="20" width="4.125" customWidth="1"/>
    <col min="21" max="21" width="4.375" customWidth="1"/>
    <col min="22" max="22" width="4.5" customWidth="1"/>
    <col min="23" max="23" width="5.75" customWidth="1"/>
    <col min="24" max="24" width="4.875" customWidth="1"/>
    <col min="25" max="25" width="5.75" customWidth="1"/>
    <col min="26" max="26" width="7.875" customWidth="1"/>
  </cols>
  <sheetData>
    <row r="1" spans="1:26" ht="16.5" x14ac:dyDescent="0.25">
      <c r="A1" s="822" t="s">
        <v>94</v>
      </c>
      <c r="B1" s="822"/>
      <c r="C1" s="822"/>
      <c r="D1" s="822"/>
      <c r="E1" s="822"/>
      <c r="F1" s="605"/>
      <c r="G1" s="605"/>
      <c r="H1" s="605"/>
      <c r="I1" s="603"/>
      <c r="J1" s="391"/>
      <c r="K1" s="605"/>
      <c r="L1" s="605"/>
      <c r="M1" s="391"/>
      <c r="N1" s="804" t="s">
        <v>49</v>
      </c>
      <c r="O1" s="804"/>
      <c r="P1" s="804"/>
      <c r="Q1" s="804"/>
      <c r="R1" s="804"/>
      <c r="S1" s="804"/>
      <c r="T1" s="804"/>
      <c r="U1" s="804"/>
      <c r="V1" s="804"/>
      <c r="W1" s="804"/>
      <c r="X1" s="804"/>
      <c r="Y1" s="804"/>
      <c r="Z1" s="804"/>
    </row>
    <row r="2" spans="1:26" ht="16.5" x14ac:dyDescent="0.25">
      <c r="A2" s="392" t="s">
        <v>86</v>
      </c>
      <c r="B2" s="392"/>
      <c r="C2" s="392"/>
      <c r="D2" s="392"/>
      <c r="E2" s="603"/>
      <c r="F2" s="603"/>
      <c r="G2" s="603"/>
      <c r="H2" s="603"/>
      <c r="I2" s="603"/>
      <c r="J2" s="393"/>
      <c r="K2" s="603"/>
      <c r="L2" s="603"/>
      <c r="M2" s="393"/>
      <c r="N2" s="804" t="s">
        <v>98</v>
      </c>
      <c r="O2" s="804"/>
      <c r="P2" s="804"/>
      <c r="Q2" s="804"/>
      <c r="R2" s="804"/>
      <c r="S2" s="804"/>
      <c r="T2" s="804"/>
      <c r="U2" s="804"/>
      <c r="V2" s="804"/>
      <c r="W2" s="804"/>
      <c r="X2" s="804"/>
      <c r="Y2" s="804"/>
      <c r="Z2" s="804"/>
    </row>
    <row r="3" spans="1:26" ht="16.5" x14ac:dyDescent="0.25">
      <c r="A3" s="391"/>
      <c r="B3" s="391"/>
      <c r="C3" s="391"/>
      <c r="D3" s="391"/>
      <c r="E3" s="394"/>
      <c r="F3" s="605"/>
      <c r="G3" s="605"/>
      <c r="H3" s="605"/>
      <c r="I3" s="603"/>
      <c r="J3" s="391"/>
      <c r="K3" s="605"/>
      <c r="L3" s="605"/>
      <c r="M3" s="391"/>
      <c r="N3" s="605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2"/>
      <c r="Z3" s="822"/>
    </row>
    <row r="4" spans="1:26" ht="18.75" x14ac:dyDescent="0.3">
      <c r="A4" s="826" t="s">
        <v>524</v>
      </c>
      <c r="B4" s="826"/>
      <c r="C4" s="826"/>
      <c r="D4" s="826"/>
      <c r="E4" s="826"/>
      <c r="F4" s="826"/>
      <c r="G4" s="826"/>
      <c r="H4" s="826"/>
      <c r="I4" s="826"/>
      <c r="J4" s="826"/>
      <c r="K4" s="826"/>
      <c r="L4" s="826"/>
      <c r="M4" s="826"/>
      <c r="N4" s="826"/>
      <c r="O4" s="826"/>
      <c r="P4" s="826"/>
      <c r="Q4" s="826"/>
      <c r="R4" s="826"/>
      <c r="S4" s="826"/>
      <c r="T4" s="826"/>
      <c r="U4" s="826"/>
      <c r="V4" s="826"/>
      <c r="W4" s="826"/>
      <c r="X4" s="826"/>
      <c r="Y4" s="826"/>
      <c r="Z4" s="826"/>
    </row>
    <row r="5" spans="1:26" ht="18.75" x14ac:dyDescent="0.3">
      <c r="A5" s="826" t="s">
        <v>525</v>
      </c>
      <c r="B5" s="826"/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826"/>
      <c r="O5" s="826"/>
      <c r="P5" s="826"/>
      <c r="Q5" s="826"/>
      <c r="R5" s="826"/>
      <c r="S5" s="826"/>
      <c r="T5" s="826"/>
      <c r="U5" s="826"/>
      <c r="V5" s="826"/>
      <c r="W5" s="826"/>
      <c r="X5" s="826"/>
      <c r="Y5" s="826"/>
      <c r="Z5" s="826"/>
    </row>
    <row r="6" spans="1:26" ht="16.5" thickBot="1" x14ac:dyDescent="0.3">
      <c r="A6" s="158"/>
      <c r="B6" s="158"/>
      <c r="C6" s="158"/>
      <c r="D6" s="158"/>
      <c r="E6" s="395"/>
      <c r="F6" s="395"/>
      <c r="G6" s="395"/>
      <c r="H6" s="395"/>
      <c r="I6" s="396"/>
      <c r="J6" s="158"/>
      <c r="K6" s="395"/>
      <c r="L6" s="395"/>
      <c r="M6" s="158"/>
      <c r="N6" s="395"/>
      <c r="O6" s="158"/>
      <c r="P6" s="158"/>
      <c r="Q6" s="158"/>
      <c r="R6" s="395"/>
      <c r="S6" s="158"/>
      <c r="T6" s="158"/>
      <c r="U6" s="396"/>
      <c r="V6" s="158"/>
      <c r="W6" s="158"/>
      <c r="X6" s="800" t="s">
        <v>528</v>
      </c>
      <c r="Y6" s="800"/>
      <c r="Z6" s="800"/>
    </row>
    <row r="7" spans="1:26" ht="15" thickTop="1" x14ac:dyDescent="0.2">
      <c r="A7" s="823" t="s">
        <v>1</v>
      </c>
      <c r="B7" s="813" t="s">
        <v>125</v>
      </c>
      <c r="C7" s="813" t="s">
        <v>69</v>
      </c>
      <c r="D7" s="813" t="s">
        <v>78</v>
      </c>
      <c r="E7" s="813" t="s">
        <v>407</v>
      </c>
      <c r="F7" s="813" t="s">
        <v>80</v>
      </c>
      <c r="G7" s="813"/>
      <c r="H7" s="813"/>
      <c r="I7" s="821" t="s">
        <v>408</v>
      </c>
      <c r="J7" s="821"/>
      <c r="K7" s="821"/>
      <c r="L7" s="821"/>
      <c r="M7" s="821"/>
      <c r="N7" s="821"/>
      <c r="O7" s="821"/>
      <c r="P7" s="821"/>
      <c r="Q7" s="821"/>
      <c r="R7" s="821"/>
      <c r="S7" s="821"/>
      <c r="T7" s="821"/>
      <c r="U7" s="821"/>
      <c r="V7" s="821"/>
      <c r="W7" s="821"/>
      <c r="X7" s="813" t="s">
        <v>138</v>
      </c>
      <c r="Y7" s="813" t="s">
        <v>139</v>
      </c>
      <c r="Z7" s="814" t="s">
        <v>409</v>
      </c>
    </row>
    <row r="8" spans="1:26" x14ac:dyDescent="0.2">
      <c r="A8" s="824"/>
      <c r="B8" s="811"/>
      <c r="C8" s="811"/>
      <c r="D8" s="811"/>
      <c r="E8" s="811"/>
      <c r="F8" s="812"/>
      <c r="G8" s="812"/>
      <c r="H8" s="812"/>
      <c r="I8" s="817" t="s">
        <v>410</v>
      </c>
      <c r="J8" s="817"/>
      <c r="K8" s="810" t="s">
        <v>47</v>
      </c>
      <c r="L8" s="817" t="s">
        <v>127</v>
      </c>
      <c r="M8" s="817"/>
      <c r="N8" s="817" t="s">
        <v>156</v>
      </c>
      <c r="O8" s="817"/>
      <c r="P8" s="810" t="s">
        <v>129</v>
      </c>
      <c r="Q8" s="810" t="s">
        <v>128</v>
      </c>
      <c r="R8" s="810" t="s">
        <v>411</v>
      </c>
      <c r="S8" s="810" t="s">
        <v>412</v>
      </c>
      <c r="T8" s="810" t="s">
        <v>413</v>
      </c>
      <c r="U8" s="818" t="s">
        <v>163</v>
      </c>
      <c r="V8" s="810" t="s">
        <v>126</v>
      </c>
      <c r="W8" s="810" t="s">
        <v>414</v>
      </c>
      <c r="X8" s="811"/>
      <c r="Y8" s="811"/>
      <c r="Z8" s="815"/>
    </row>
    <row r="9" spans="1:26" x14ac:dyDescent="0.2">
      <c r="A9" s="824"/>
      <c r="B9" s="811"/>
      <c r="C9" s="811"/>
      <c r="D9" s="811"/>
      <c r="E9" s="811"/>
      <c r="F9" s="808" t="s">
        <v>415</v>
      </c>
      <c r="G9" s="808" t="s">
        <v>416</v>
      </c>
      <c r="H9" s="808" t="s">
        <v>417</v>
      </c>
      <c r="I9" s="806" t="s">
        <v>130</v>
      </c>
      <c r="J9" s="808" t="s">
        <v>149</v>
      </c>
      <c r="K9" s="811"/>
      <c r="L9" s="808" t="s">
        <v>130</v>
      </c>
      <c r="M9" s="808" t="s">
        <v>149</v>
      </c>
      <c r="N9" s="808" t="s">
        <v>418</v>
      </c>
      <c r="O9" s="808" t="s">
        <v>149</v>
      </c>
      <c r="P9" s="811"/>
      <c r="Q9" s="811"/>
      <c r="R9" s="811"/>
      <c r="S9" s="811"/>
      <c r="T9" s="811"/>
      <c r="U9" s="819"/>
      <c r="V9" s="811"/>
      <c r="W9" s="811"/>
      <c r="X9" s="811"/>
      <c r="Y9" s="811"/>
      <c r="Z9" s="815"/>
    </row>
    <row r="10" spans="1:26" x14ac:dyDescent="0.2">
      <c r="A10" s="825"/>
      <c r="B10" s="812"/>
      <c r="C10" s="812"/>
      <c r="D10" s="812"/>
      <c r="E10" s="812"/>
      <c r="F10" s="809"/>
      <c r="G10" s="809"/>
      <c r="H10" s="809"/>
      <c r="I10" s="807"/>
      <c r="J10" s="809"/>
      <c r="K10" s="812"/>
      <c r="L10" s="809"/>
      <c r="M10" s="809"/>
      <c r="N10" s="809"/>
      <c r="O10" s="809"/>
      <c r="P10" s="812"/>
      <c r="Q10" s="812"/>
      <c r="R10" s="812"/>
      <c r="S10" s="812"/>
      <c r="T10" s="812"/>
      <c r="U10" s="820"/>
      <c r="V10" s="812"/>
      <c r="W10" s="812"/>
      <c r="X10" s="812"/>
      <c r="Y10" s="812"/>
      <c r="Z10" s="816"/>
    </row>
    <row r="11" spans="1:26" x14ac:dyDescent="0.2">
      <c r="A11" s="397" t="s">
        <v>209</v>
      </c>
      <c r="B11" s="398"/>
      <c r="C11" s="398"/>
      <c r="D11" s="398"/>
      <c r="E11" s="609"/>
      <c r="F11" s="607"/>
      <c r="G11" s="607"/>
      <c r="H11" s="607"/>
      <c r="I11" s="612"/>
      <c r="J11" s="607"/>
      <c r="K11" s="609"/>
      <c r="L11" s="607"/>
      <c r="M11" s="607"/>
      <c r="N11" s="607"/>
      <c r="O11" s="607"/>
      <c r="P11" s="607"/>
      <c r="Q11" s="609"/>
      <c r="R11" s="609"/>
      <c r="S11" s="609"/>
      <c r="T11" s="609"/>
      <c r="U11" s="611"/>
      <c r="V11" s="609"/>
      <c r="W11" s="609"/>
      <c r="X11" s="609"/>
      <c r="Y11" s="609"/>
      <c r="Z11" s="403"/>
    </row>
    <row r="12" spans="1:26" x14ac:dyDescent="0.2">
      <c r="A12" s="404">
        <v>1</v>
      </c>
      <c r="B12" s="405" t="s">
        <v>111</v>
      </c>
      <c r="C12" s="406">
        <v>28340</v>
      </c>
      <c r="D12" s="407" t="s">
        <v>112</v>
      </c>
      <c r="E12" s="614">
        <v>3</v>
      </c>
      <c r="F12" s="408">
        <v>15</v>
      </c>
      <c r="G12" s="408">
        <v>4</v>
      </c>
      <c r="H12" s="408">
        <v>2015</v>
      </c>
      <c r="I12" s="409"/>
      <c r="J12" s="408"/>
      <c r="K12" s="410">
        <v>0.2</v>
      </c>
      <c r="L12" s="408">
        <v>70</v>
      </c>
      <c r="M12" s="411">
        <f t="shared" ref="M12:M72" si="0">SUM(E12+J12+K12)*L12/100</f>
        <v>2.2400000000000002</v>
      </c>
      <c r="N12" s="408"/>
      <c r="O12" s="411"/>
      <c r="P12" s="410"/>
      <c r="Q12" s="408"/>
      <c r="R12" s="408"/>
      <c r="S12" s="408"/>
      <c r="T12" s="408"/>
      <c r="U12" s="409">
        <v>0.5</v>
      </c>
      <c r="V12" s="408">
        <v>0.5</v>
      </c>
      <c r="W12" s="410">
        <f>SUM(J12+K12+M12+O12+P12+Q12+R12+S12+T12+U12+V12)</f>
        <v>3.4400000000000004</v>
      </c>
      <c r="X12" s="412">
        <f>SUM(E12+J12+K12)*23.5/100</f>
        <v>0.752</v>
      </c>
      <c r="Y12" s="412">
        <f>SUM(E12+W12+X12)</f>
        <v>7.1920000000000002</v>
      </c>
      <c r="Z12" s="413">
        <f>SUM(Y12)*1300</f>
        <v>9349.6</v>
      </c>
    </row>
    <row r="13" spans="1:26" x14ac:dyDescent="0.2">
      <c r="A13" s="404">
        <v>2</v>
      </c>
      <c r="B13" s="405" t="s">
        <v>419</v>
      </c>
      <c r="C13" s="414" t="s">
        <v>420</v>
      </c>
      <c r="D13" s="407" t="s">
        <v>59</v>
      </c>
      <c r="E13" s="458">
        <v>4.0599999999999996</v>
      </c>
      <c r="F13" s="408">
        <v>1</v>
      </c>
      <c r="G13" s="408">
        <v>12</v>
      </c>
      <c r="H13" s="408">
        <v>2017</v>
      </c>
      <c r="I13" s="409"/>
      <c r="J13" s="408"/>
      <c r="K13" s="408">
        <v>0.15</v>
      </c>
      <c r="L13" s="408">
        <v>70</v>
      </c>
      <c r="M13" s="411">
        <f t="shared" si="0"/>
        <v>2.9470000000000001</v>
      </c>
      <c r="N13" s="408"/>
      <c r="O13" s="411"/>
      <c r="P13" s="410"/>
      <c r="Q13" s="408"/>
      <c r="R13" s="408"/>
      <c r="S13" s="408"/>
      <c r="T13" s="408"/>
      <c r="U13" s="460">
        <v>1</v>
      </c>
      <c r="V13" s="408">
        <v>0.5</v>
      </c>
      <c r="W13" s="410">
        <f t="shared" ref="W13:W72" si="1">SUM(J13+K13+M13+O13+P13+Q13+R13+S13+T13+U13+V13)</f>
        <v>4.5969999999999995</v>
      </c>
      <c r="X13" s="412">
        <f t="shared" ref="X13:X76" si="2">SUM(E13+J13+K13)*23.5/100</f>
        <v>0.98935000000000006</v>
      </c>
      <c r="Y13" s="412">
        <f t="shared" ref="Y13:Y72" si="3">SUM(E13+W13+X13)</f>
        <v>9.64635</v>
      </c>
      <c r="Z13" s="413">
        <f>SUM(Y13)*1300</f>
        <v>12540.254999999999</v>
      </c>
    </row>
    <row r="14" spans="1:26" x14ac:dyDescent="0.2">
      <c r="A14" s="404">
        <v>3</v>
      </c>
      <c r="B14" s="405" t="s">
        <v>421</v>
      </c>
      <c r="C14" s="406">
        <v>29445</v>
      </c>
      <c r="D14" s="407" t="s">
        <v>65</v>
      </c>
      <c r="E14" s="608">
        <v>2.66</v>
      </c>
      <c r="F14" s="408">
        <v>1</v>
      </c>
      <c r="G14" s="408">
        <v>1</v>
      </c>
      <c r="H14" s="417">
        <v>2017</v>
      </c>
      <c r="I14" s="409"/>
      <c r="J14" s="408"/>
      <c r="K14" s="408"/>
      <c r="L14" s="408">
        <v>70</v>
      </c>
      <c r="M14" s="411">
        <f t="shared" si="0"/>
        <v>1.8620000000000001</v>
      </c>
      <c r="N14" s="408"/>
      <c r="O14" s="411"/>
      <c r="P14" s="410"/>
      <c r="Q14" s="408"/>
      <c r="R14" s="408">
        <v>0.1</v>
      </c>
      <c r="S14" s="408"/>
      <c r="T14" s="408"/>
      <c r="U14" s="409">
        <v>0.5</v>
      </c>
      <c r="V14" s="408">
        <v>0.5</v>
      </c>
      <c r="W14" s="410">
        <f t="shared" si="1"/>
        <v>2.9620000000000002</v>
      </c>
      <c r="X14" s="412">
        <f t="shared" si="2"/>
        <v>0.6251000000000001</v>
      </c>
      <c r="Y14" s="412">
        <f t="shared" si="3"/>
        <v>6.2470999999999997</v>
      </c>
      <c r="Z14" s="413">
        <f t="shared" ref="Z14:Z72" si="4">SUM(Y14)*1300</f>
        <v>8121.23</v>
      </c>
    </row>
    <row r="15" spans="1:26" x14ac:dyDescent="0.2">
      <c r="A15" s="404">
        <v>4</v>
      </c>
      <c r="B15" s="405" t="s">
        <v>113</v>
      </c>
      <c r="C15" s="406">
        <v>31992</v>
      </c>
      <c r="D15" s="407" t="s">
        <v>59</v>
      </c>
      <c r="E15" s="608">
        <v>2.46</v>
      </c>
      <c r="F15" s="408">
        <v>1</v>
      </c>
      <c r="G15" s="408">
        <v>1</v>
      </c>
      <c r="H15" s="408">
        <v>2016</v>
      </c>
      <c r="I15" s="409"/>
      <c r="J15" s="408"/>
      <c r="K15" s="408"/>
      <c r="L15" s="408">
        <v>70</v>
      </c>
      <c r="M15" s="411">
        <f t="shared" si="0"/>
        <v>1.722</v>
      </c>
      <c r="N15" s="408"/>
      <c r="O15" s="411"/>
      <c r="P15" s="410"/>
      <c r="Q15" s="408"/>
      <c r="R15" s="408"/>
      <c r="S15" s="408"/>
      <c r="T15" s="408"/>
      <c r="U15" s="409"/>
      <c r="V15" s="408">
        <v>0.5</v>
      </c>
      <c r="W15" s="410">
        <f t="shared" si="1"/>
        <v>2.222</v>
      </c>
      <c r="X15" s="412">
        <f t="shared" si="2"/>
        <v>0.57810000000000006</v>
      </c>
      <c r="Y15" s="412">
        <f t="shared" si="3"/>
        <v>5.2601000000000004</v>
      </c>
      <c r="Z15" s="413">
        <f t="shared" si="4"/>
        <v>6838.130000000001</v>
      </c>
    </row>
    <row r="16" spans="1:26" x14ac:dyDescent="0.2">
      <c r="A16" s="404">
        <v>5</v>
      </c>
      <c r="B16" s="405" t="s">
        <v>422</v>
      </c>
      <c r="C16" s="406">
        <v>31906</v>
      </c>
      <c r="D16" s="407" t="s">
        <v>57</v>
      </c>
      <c r="E16" s="458">
        <v>2.46</v>
      </c>
      <c r="F16" s="408">
        <v>1</v>
      </c>
      <c r="G16" s="408">
        <v>8</v>
      </c>
      <c r="H16" s="408">
        <v>2015</v>
      </c>
      <c r="I16" s="409"/>
      <c r="J16" s="408"/>
      <c r="K16" s="408"/>
      <c r="L16" s="408">
        <v>70</v>
      </c>
      <c r="M16" s="411">
        <f t="shared" si="0"/>
        <v>1.722</v>
      </c>
      <c r="N16" s="408"/>
      <c r="O16" s="411"/>
      <c r="P16" s="410"/>
      <c r="Q16" s="408"/>
      <c r="R16" s="408"/>
      <c r="S16" s="408"/>
      <c r="T16" s="408"/>
      <c r="U16" s="409">
        <v>0.5</v>
      </c>
      <c r="V16" s="408">
        <v>0.5</v>
      </c>
      <c r="W16" s="410">
        <f t="shared" si="1"/>
        <v>2.722</v>
      </c>
      <c r="X16" s="412">
        <f t="shared" si="2"/>
        <v>0.57810000000000006</v>
      </c>
      <c r="Y16" s="412">
        <f t="shared" si="3"/>
        <v>5.7601000000000004</v>
      </c>
      <c r="Z16" s="413">
        <f t="shared" si="4"/>
        <v>7488.130000000001</v>
      </c>
    </row>
    <row r="17" spans="1:26" x14ac:dyDescent="0.2">
      <c r="A17" s="419" t="s">
        <v>423</v>
      </c>
      <c r="B17" s="420"/>
      <c r="C17" s="420"/>
      <c r="D17" s="420"/>
      <c r="E17" s="608"/>
      <c r="F17" s="408"/>
      <c r="G17" s="408"/>
      <c r="H17" s="408"/>
      <c r="I17" s="409"/>
      <c r="J17" s="408"/>
      <c r="K17" s="408"/>
      <c r="L17" s="408"/>
      <c r="M17" s="411"/>
      <c r="N17" s="408"/>
      <c r="O17" s="411"/>
      <c r="P17" s="410"/>
      <c r="Q17" s="408"/>
      <c r="R17" s="408"/>
      <c r="S17" s="408"/>
      <c r="T17" s="408"/>
      <c r="U17" s="409"/>
      <c r="V17" s="408"/>
      <c r="W17" s="410"/>
      <c r="X17" s="412">
        <f t="shared" si="2"/>
        <v>0</v>
      </c>
      <c r="Y17" s="412"/>
      <c r="Z17" s="413">
        <f t="shared" si="4"/>
        <v>0</v>
      </c>
    </row>
    <row r="18" spans="1:26" x14ac:dyDescent="0.2">
      <c r="A18" s="404">
        <v>6</v>
      </c>
      <c r="B18" s="405" t="s">
        <v>424</v>
      </c>
      <c r="C18" s="406">
        <v>24329</v>
      </c>
      <c r="D18" s="407" t="s">
        <v>59</v>
      </c>
      <c r="E18" s="608">
        <v>4.0599999999999996</v>
      </c>
      <c r="F18" s="408">
        <v>1</v>
      </c>
      <c r="G18" s="408">
        <v>12</v>
      </c>
      <c r="H18" s="408">
        <v>2016</v>
      </c>
      <c r="I18" s="459">
        <v>10</v>
      </c>
      <c r="J18" s="408">
        <f>SUM(E18)*I18/100</f>
        <v>0.40599999999999992</v>
      </c>
      <c r="K18" s="410">
        <v>0.2</v>
      </c>
      <c r="L18" s="408">
        <v>70</v>
      </c>
      <c r="M18" s="411">
        <f t="shared" si="0"/>
        <v>3.2661999999999995</v>
      </c>
      <c r="N18" s="408">
        <v>70</v>
      </c>
      <c r="O18" s="411">
        <f t="shared" ref="O18:O74" si="5">SUM(E18+J18+K18)*N18/100</f>
        <v>3.2661999999999995</v>
      </c>
      <c r="P18" s="410"/>
      <c r="Q18" s="408"/>
      <c r="R18" s="408"/>
      <c r="S18" s="408"/>
      <c r="T18" s="408"/>
      <c r="U18" s="459">
        <v>0.7</v>
      </c>
      <c r="V18" s="408">
        <v>0.5</v>
      </c>
      <c r="W18" s="410">
        <f t="shared" si="1"/>
        <v>8.3384</v>
      </c>
      <c r="X18" s="412">
        <f t="shared" si="2"/>
        <v>1.0965099999999999</v>
      </c>
      <c r="Y18" s="412">
        <f t="shared" si="3"/>
        <v>13.494909999999999</v>
      </c>
      <c r="Z18" s="413">
        <f t="shared" si="4"/>
        <v>17543.382999999998</v>
      </c>
    </row>
    <row r="19" spans="1:26" x14ac:dyDescent="0.2">
      <c r="A19" s="404">
        <v>7</v>
      </c>
      <c r="B19" s="405" t="s">
        <v>157</v>
      </c>
      <c r="C19" s="414" t="s">
        <v>455</v>
      </c>
      <c r="D19" s="407" t="s">
        <v>67</v>
      </c>
      <c r="E19" s="608">
        <v>2.67</v>
      </c>
      <c r="F19" s="408">
        <v>1</v>
      </c>
      <c r="G19" s="408">
        <v>10</v>
      </c>
      <c r="H19" s="408">
        <v>2016</v>
      </c>
      <c r="I19" s="409"/>
      <c r="J19" s="408"/>
      <c r="K19" s="430"/>
      <c r="L19" s="408">
        <v>40</v>
      </c>
      <c r="M19" s="411">
        <f t="shared" ref="M19" si="6">SUM(E19+J19+K19)*L19/100</f>
        <v>1.0680000000000001</v>
      </c>
      <c r="N19" s="408"/>
      <c r="O19" s="411"/>
      <c r="P19" s="410"/>
      <c r="Q19" s="408"/>
      <c r="R19" s="408"/>
      <c r="S19" s="408"/>
      <c r="T19" s="408"/>
      <c r="U19" s="409"/>
      <c r="V19" s="408">
        <v>0.3</v>
      </c>
      <c r="W19" s="410">
        <f t="shared" ref="W19" si="7">SUM(J19+K19+M19+O19+P19+Q19+R19+S19+T19+U19+V19)</f>
        <v>1.3680000000000001</v>
      </c>
      <c r="X19" s="412">
        <f t="shared" si="2"/>
        <v>0.62744999999999995</v>
      </c>
      <c r="Y19" s="412">
        <f t="shared" ref="Y19" si="8">SUM(E19+W19+X19)</f>
        <v>4.6654499999999999</v>
      </c>
      <c r="Z19" s="413">
        <f t="shared" ref="Z19" si="9">SUM(Y19)*1300</f>
        <v>6065.085</v>
      </c>
    </row>
    <row r="20" spans="1:26" x14ac:dyDescent="0.2">
      <c r="A20" s="404">
        <v>8</v>
      </c>
      <c r="B20" s="405" t="s">
        <v>425</v>
      </c>
      <c r="C20" s="406">
        <v>24111</v>
      </c>
      <c r="D20" s="407" t="s">
        <v>59</v>
      </c>
      <c r="E20" s="608">
        <v>4.0599999999999996</v>
      </c>
      <c r="F20" s="408">
        <v>1</v>
      </c>
      <c r="G20" s="408">
        <v>12</v>
      </c>
      <c r="H20" s="408">
        <v>2016</v>
      </c>
      <c r="I20" s="459">
        <v>8</v>
      </c>
      <c r="J20" s="411">
        <f>SUM(E20)*I20/100</f>
        <v>0.32479999999999998</v>
      </c>
      <c r="K20" s="408"/>
      <c r="L20" s="408">
        <v>70</v>
      </c>
      <c r="M20" s="411">
        <f t="shared" si="0"/>
        <v>3.0693599999999996</v>
      </c>
      <c r="N20" s="408">
        <v>70</v>
      </c>
      <c r="O20" s="411">
        <f t="shared" si="5"/>
        <v>3.0693599999999996</v>
      </c>
      <c r="P20" s="410"/>
      <c r="Q20" s="408"/>
      <c r="R20" s="408"/>
      <c r="S20" s="408"/>
      <c r="T20" s="408"/>
      <c r="U20" s="459">
        <v>0.7</v>
      </c>
      <c r="V20" s="408">
        <v>0.5</v>
      </c>
      <c r="W20" s="410">
        <f t="shared" si="1"/>
        <v>7.6635199999999992</v>
      </c>
      <c r="X20" s="412">
        <f t="shared" si="2"/>
        <v>1.0304279999999999</v>
      </c>
      <c r="Y20" s="412">
        <f t="shared" si="3"/>
        <v>12.753947999999999</v>
      </c>
      <c r="Z20" s="413">
        <f t="shared" si="4"/>
        <v>16580.132399999999</v>
      </c>
    </row>
    <row r="21" spans="1:26" x14ac:dyDescent="0.2">
      <c r="A21" s="404">
        <v>9</v>
      </c>
      <c r="B21" s="405" t="s">
        <v>426</v>
      </c>
      <c r="C21" s="406">
        <v>25721</v>
      </c>
      <c r="D21" s="407" t="s">
        <v>65</v>
      </c>
      <c r="E21" s="461">
        <v>3.86</v>
      </c>
      <c r="F21" s="422">
        <v>1</v>
      </c>
      <c r="G21" s="422">
        <v>11</v>
      </c>
      <c r="H21" s="422">
        <v>2015</v>
      </c>
      <c r="I21" s="423"/>
      <c r="J21" s="408"/>
      <c r="K21" s="422"/>
      <c r="L21" s="422">
        <v>70</v>
      </c>
      <c r="M21" s="411">
        <f t="shared" si="0"/>
        <v>2.702</v>
      </c>
      <c r="N21" s="422">
        <v>70</v>
      </c>
      <c r="O21" s="411">
        <f t="shared" si="5"/>
        <v>2.702</v>
      </c>
      <c r="P21" s="410"/>
      <c r="Q21" s="424"/>
      <c r="R21" s="422">
        <v>0.1</v>
      </c>
      <c r="S21" s="424"/>
      <c r="T21" s="424"/>
      <c r="U21" s="459">
        <v>0.7</v>
      </c>
      <c r="V21" s="422">
        <v>0.5</v>
      </c>
      <c r="W21" s="410">
        <f t="shared" si="1"/>
        <v>6.7039999999999997</v>
      </c>
      <c r="X21" s="412">
        <f t="shared" si="2"/>
        <v>0.90709999999999991</v>
      </c>
      <c r="Y21" s="412">
        <f t="shared" si="3"/>
        <v>11.4711</v>
      </c>
      <c r="Z21" s="413">
        <f t="shared" si="4"/>
        <v>14912.43</v>
      </c>
    </row>
    <row r="22" spans="1:26" x14ac:dyDescent="0.2">
      <c r="A22" s="404">
        <v>10</v>
      </c>
      <c r="B22" s="405" t="s">
        <v>427</v>
      </c>
      <c r="C22" s="414" t="s">
        <v>428</v>
      </c>
      <c r="D22" s="407" t="s">
        <v>57</v>
      </c>
      <c r="E22" s="458">
        <v>3.86</v>
      </c>
      <c r="F22" s="408">
        <v>1</v>
      </c>
      <c r="G22" s="408">
        <v>11</v>
      </c>
      <c r="H22" s="408">
        <v>2015</v>
      </c>
      <c r="I22" s="409"/>
      <c r="J22" s="408"/>
      <c r="K22" s="408"/>
      <c r="L22" s="408">
        <v>70</v>
      </c>
      <c r="M22" s="411">
        <f t="shared" si="0"/>
        <v>2.702</v>
      </c>
      <c r="N22" s="408"/>
      <c r="O22" s="411"/>
      <c r="P22" s="410"/>
      <c r="Q22" s="408"/>
      <c r="R22" s="408"/>
      <c r="S22" s="408"/>
      <c r="T22" s="408"/>
      <c r="U22" s="459">
        <v>0.7</v>
      </c>
      <c r="V22" s="408">
        <v>0.5</v>
      </c>
      <c r="W22" s="410">
        <f t="shared" si="1"/>
        <v>3.9020000000000001</v>
      </c>
      <c r="X22" s="412">
        <f t="shared" si="2"/>
        <v>0.90709999999999991</v>
      </c>
      <c r="Y22" s="412">
        <f t="shared" si="3"/>
        <v>8.6691000000000003</v>
      </c>
      <c r="Z22" s="413">
        <f t="shared" si="4"/>
        <v>11269.83</v>
      </c>
    </row>
    <row r="23" spans="1:26" x14ac:dyDescent="0.2">
      <c r="A23" s="404">
        <v>11</v>
      </c>
      <c r="B23" s="405" t="s">
        <v>429</v>
      </c>
      <c r="C23" s="425">
        <v>32462</v>
      </c>
      <c r="D23" s="407" t="s">
        <v>60</v>
      </c>
      <c r="E23" s="458">
        <v>2.46</v>
      </c>
      <c r="F23" s="408">
        <v>1</v>
      </c>
      <c r="G23" s="408">
        <v>7</v>
      </c>
      <c r="H23" s="408">
        <v>2015</v>
      </c>
      <c r="I23" s="409"/>
      <c r="J23" s="408"/>
      <c r="K23" s="408"/>
      <c r="L23" s="408">
        <v>70</v>
      </c>
      <c r="M23" s="411">
        <f t="shared" si="0"/>
        <v>1.722</v>
      </c>
      <c r="N23" s="408">
        <v>70</v>
      </c>
      <c r="O23" s="411">
        <f t="shared" si="5"/>
        <v>1.722</v>
      </c>
      <c r="P23" s="410"/>
      <c r="Q23" s="408"/>
      <c r="R23" s="408"/>
      <c r="S23" s="408"/>
      <c r="T23" s="408"/>
      <c r="U23" s="409"/>
      <c r="V23" s="408">
        <v>0.5</v>
      </c>
      <c r="W23" s="410">
        <f t="shared" si="1"/>
        <v>3.944</v>
      </c>
      <c r="X23" s="412">
        <f t="shared" si="2"/>
        <v>0.57810000000000006</v>
      </c>
      <c r="Y23" s="412">
        <f t="shared" si="3"/>
        <v>6.9821</v>
      </c>
      <c r="Z23" s="413">
        <f t="shared" si="4"/>
        <v>9076.73</v>
      </c>
    </row>
    <row r="24" spans="1:26" x14ac:dyDescent="0.2">
      <c r="A24" s="419" t="s">
        <v>430</v>
      </c>
      <c r="B24" s="420"/>
      <c r="C24" s="420"/>
      <c r="D24" s="420"/>
      <c r="E24" s="608"/>
      <c r="F24" s="408"/>
      <c r="G24" s="408"/>
      <c r="H24" s="408"/>
      <c r="I24" s="409"/>
      <c r="J24" s="408"/>
      <c r="K24" s="408"/>
      <c r="L24" s="408"/>
      <c r="M24" s="411"/>
      <c r="N24" s="408"/>
      <c r="O24" s="411"/>
      <c r="P24" s="410"/>
      <c r="Q24" s="408"/>
      <c r="R24" s="408"/>
      <c r="S24" s="408"/>
      <c r="T24" s="408"/>
      <c r="U24" s="409"/>
      <c r="V24" s="408"/>
      <c r="W24" s="410"/>
      <c r="X24" s="412">
        <f t="shared" si="2"/>
        <v>0</v>
      </c>
      <c r="Y24" s="412"/>
      <c r="Z24" s="413">
        <f t="shared" si="4"/>
        <v>0</v>
      </c>
    </row>
    <row r="25" spans="1:26" x14ac:dyDescent="0.2">
      <c r="A25" s="404">
        <v>12</v>
      </c>
      <c r="B25" s="405" t="s">
        <v>431</v>
      </c>
      <c r="C25" s="406">
        <v>23995</v>
      </c>
      <c r="D25" s="407" t="s">
        <v>59</v>
      </c>
      <c r="E25" s="608">
        <v>4.0599999999999996</v>
      </c>
      <c r="F25" s="408">
        <v>1</v>
      </c>
      <c r="G25" s="408">
        <v>2</v>
      </c>
      <c r="H25" s="417">
        <v>2017</v>
      </c>
      <c r="I25" s="409"/>
      <c r="J25" s="408"/>
      <c r="K25" s="410">
        <v>0.2</v>
      </c>
      <c r="L25" s="408">
        <v>70</v>
      </c>
      <c r="M25" s="411">
        <f t="shared" si="0"/>
        <v>2.9819999999999998</v>
      </c>
      <c r="N25" s="408">
        <v>70</v>
      </c>
      <c r="O25" s="411">
        <f t="shared" si="5"/>
        <v>2.9819999999999998</v>
      </c>
      <c r="P25" s="410"/>
      <c r="Q25" s="408"/>
      <c r="R25" s="408"/>
      <c r="S25" s="408"/>
      <c r="T25" s="408"/>
      <c r="U25" s="409">
        <v>0.5</v>
      </c>
      <c r="V25" s="408">
        <v>0.4</v>
      </c>
      <c r="W25" s="410">
        <f t="shared" si="1"/>
        <v>7.0640000000000001</v>
      </c>
      <c r="X25" s="412">
        <f t="shared" si="2"/>
        <v>1.0011000000000001</v>
      </c>
      <c r="Y25" s="412">
        <f t="shared" si="3"/>
        <v>12.1251</v>
      </c>
      <c r="Z25" s="413">
        <f t="shared" si="4"/>
        <v>15762.63</v>
      </c>
    </row>
    <row r="26" spans="1:26" x14ac:dyDescent="0.2">
      <c r="A26" s="404">
        <v>13</v>
      </c>
      <c r="B26" s="405" t="s">
        <v>432</v>
      </c>
      <c r="C26" s="414" t="s">
        <v>433</v>
      </c>
      <c r="D26" s="407" t="s">
        <v>59</v>
      </c>
      <c r="E26" s="458">
        <v>4.0599999999999996</v>
      </c>
      <c r="F26" s="408">
        <v>1</v>
      </c>
      <c r="G26" s="408">
        <v>11</v>
      </c>
      <c r="H26" s="417">
        <v>2017</v>
      </c>
      <c r="I26" s="409"/>
      <c r="J26" s="408"/>
      <c r="K26" s="408">
        <v>0.15</v>
      </c>
      <c r="L26" s="408">
        <v>70</v>
      </c>
      <c r="M26" s="411">
        <f t="shared" si="0"/>
        <v>2.9470000000000001</v>
      </c>
      <c r="N26" s="408">
        <v>70</v>
      </c>
      <c r="O26" s="411">
        <f t="shared" si="5"/>
        <v>2.9470000000000001</v>
      </c>
      <c r="P26" s="410"/>
      <c r="Q26" s="408"/>
      <c r="R26" s="408"/>
      <c r="S26" s="408"/>
      <c r="T26" s="408"/>
      <c r="U26" s="459">
        <v>0.7</v>
      </c>
      <c r="V26" s="408">
        <v>0.4</v>
      </c>
      <c r="W26" s="410">
        <f t="shared" si="1"/>
        <v>7.144000000000001</v>
      </c>
      <c r="X26" s="412">
        <f t="shared" si="2"/>
        <v>0.98935000000000006</v>
      </c>
      <c r="Y26" s="412">
        <f t="shared" si="3"/>
        <v>12.193350000000001</v>
      </c>
      <c r="Z26" s="413">
        <f t="shared" si="4"/>
        <v>15851.355000000001</v>
      </c>
    </row>
    <row r="27" spans="1:26" x14ac:dyDescent="0.2">
      <c r="A27" s="404">
        <v>14</v>
      </c>
      <c r="B27" s="405" t="s">
        <v>434</v>
      </c>
      <c r="C27" s="406">
        <v>28073</v>
      </c>
      <c r="D27" s="407" t="s">
        <v>57</v>
      </c>
      <c r="E27" s="458">
        <v>3.86</v>
      </c>
      <c r="F27" s="408">
        <v>1</v>
      </c>
      <c r="G27" s="408">
        <v>11</v>
      </c>
      <c r="H27" s="417">
        <v>2017</v>
      </c>
      <c r="I27" s="409"/>
      <c r="J27" s="408"/>
      <c r="K27" s="408"/>
      <c r="L27" s="408">
        <v>70</v>
      </c>
      <c r="M27" s="411">
        <f t="shared" si="0"/>
        <v>2.702</v>
      </c>
      <c r="N27" s="408">
        <v>70</v>
      </c>
      <c r="O27" s="411">
        <f t="shared" si="5"/>
        <v>2.702</v>
      </c>
      <c r="P27" s="410"/>
      <c r="Q27" s="408"/>
      <c r="R27" s="408"/>
      <c r="S27" s="408"/>
      <c r="T27" s="408"/>
      <c r="U27" s="409">
        <v>0.5</v>
      </c>
      <c r="V27" s="408">
        <v>0.4</v>
      </c>
      <c r="W27" s="410">
        <f t="shared" si="1"/>
        <v>6.3040000000000003</v>
      </c>
      <c r="X27" s="412">
        <f t="shared" si="2"/>
        <v>0.90709999999999991</v>
      </c>
      <c r="Y27" s="412">
        <f t="shared" si="3"/>
        <v>11.071099999999999</v>
      </c>
      <c r="Z27" s="413">
        <f t="shared" si="4"/>
        <v>14392.429999999998</v>
      </c>
    </row>
    <row r="28" spans="1:26" x14ac:dyDescent="0.2">
      <c r="A28" s="404">
        <v>15</v>
      </c>
      <c r="B28" s="405" t="s">
        <v>435</v>
      </c>
      <c r="C28" s="406">
        <v>26035</v>
      </c>
      <c r="D28" s="407" t="s">
        <v>65</v>
      </c>
      <c r="E28" s="458">
        <v>3.86</v>
      </c>
      <c r="F28" s="408">
        <v>1</v>
      </c>
      <c r="G28" s="408">
        <v>12</v>
      </c>
      <c r="H28" s="417">
        <v>2017</v>
      </c>
      <c r="I28" s="409"/>
      <c r="J28" s="408"/>
      <c r="K28" s="408"/>
      <c r="L28" s="408">
        <v>70</v>
      </c>
      <c r="M28" s="411">
        <f t="shared" si="0"/>
        <v>2.702</v>
      </c>
      <c r="N28" s="408"/>
      <c r="O28" s="411"/>
      <c r="P28" s="410"/>
      <c r="Q28" s="408"/>
      <c r="R28" s="408">
        <v>0.1</v>
      </c>
      <c r="S28" s="408"/>
      <c r="T28" s="408"/>
      <c r="U28" s="416">
        <v>1</v>
      </c>
      <c r="V28" s="408">
        <v>0.4</v>
      </c>
      <c r="W28" s="410">
        <f t="shared" si="1"/>
        <v>4.202</v>
      </c>
      <c r="X28" s="412">
        <f t="shared" si="2"/>
        <v>0.90709999999999991</v>
      </c>
      <c r="Y28" s="412">
        <f t="shared" si="3"/>
        <v>8.9690999999999992</v>
      </c>
      <c r="Z28" s="413">
        <f t="shared" si="4"/>
        <v>11659.829999999998</v>
      </c>
    </row>
    <row r="29" spans="1:26" x14ac:dyDescent="0.2">
      <c r="A29" s="404">
        <v>16</v>
      </c>
      <c r="B29" s="405" t="s">
        <v>436</v>
      </c>
      <c r="C29" s="414" t="s">
        <v>437</v>
      </c>
      <c r="D29" s="407" t="s">
        <v>59</v>
      </c>
      <c r="E29" s="458">
        <v>3.86</v>
      </c>
      <c r="F29" s="408">
        <v>1</v>
      </c>
      <c r="G29" s="408">
        <v>11</v>
      </c>
      <c r="H29" s="417">
        <v>2017</v>
      </c>
      <c r="I29" s="409"/>
      <c r="J29" s="408"/>
      <c r="K29" s="408"/>
      <c r="L29" s="408">
        <v>70</v>
      </c>
      <c r="M29" s="411">
        <f t="shared" si="0"/>
        <v>2.702</v>
      </c>
      <c r="N29" s="408">
        <v>70</v>
      </c>
      <c r="O29" s="411">
        <f t="shared" si="5"/>
        <v>2.702</v>
      </c>
      <c r="P29" s="410"/>
      <c r="Q29" s="408"/>
      <c r="R29" s="408"/>
      <c r="S29" s="408"/>
      <c r="T29" s="408"/>
      <c r="U29" s="459">
        <v>0.5</v>
      </c>
      <c r="V29" s="408">
        <v>0.4</v>
      </c>
      <c r="W29" s="410">
        <f t="shared" si="1"/>
        <v>6.3040000000000003</v>
      </c>
      <c r="X29" s="412">
        <f t="shared" si="2"/>
        <v>0.90709999999999991</v>
      </c>
      <c r="Y29" s="412">
        <f t="shared" si="3"/>
        <v>11.071099999999999</v>
      </c>
      <c r="Z29" s="413">
        <f t="shared" si="4"/>
        <v>14392.429999999998</v>
      </c>
    </row>
    <row r="30" spans="1:26" x14ac:dyDescent="0.2">
      <c r="A30" s="419" t="s">
        <v>438</v>
      </c>
      <c r="B30" s="420"/>
      <c r="C30" s="420"/>
      <c r="D30" s="420"/>
      <c r="E30" s="608"/>
      <c r="F30" s="408"/>
      <c r="G30" s="408"/>
      <c r="H30" s="408"/>
      <c r="I30" s="409"/>
      <c r="J30" s="408"/>
      <c r="K30" s="408"/>
      <c r="L30" s="408"/>
      <c r="M30" s="411"/>
      <c r="N30" s="408"/>
      <c r="O30" s="411"/>
      <c r="P30" s="410"/>
      <c r="Q30" s="408"/>
      <c r="R30" s="408"/>
      <c r="S30" s="408"/>
      <c r="T30" s="408"/>
      <c r="U30" s="409"/>
      <c r="V30" s="408"/>
      <c r="W30" s="410"/>
      <c r="X30" s="412">
        <f t="shared" si="2"/>
        <v>0</v>
      </c>
      <c r="Y30" s="412"/>
      <c r="Z30" s="413">
        <f t="shared" si="4"/>
        <v>0</v>
      </c>
    </row>
    <row r="31" spans="1:26" x14ac:dyDescent="0.2">
      <c r="A31" s="404">
        <v>17</v>
      </c>
      <c r="B31" s="405" t="s">
        <v>293</v>
      </c>
      <c r="C31" s="406">
        <v>23668</v>
      </c>
      <c r="D31" s="407" t="s">
        <v>112</v>
      </c>
      <c r="E31" s="608">
        <v>4.6500000000000004</v>
      </c>
      <c r="F31" s="426">
        <v>1</v>
      </c>
      <c r="G31" s="408">
        <v>11</v>
      </c>
      <c r="H31" s="408">
        <v>2013</v>
      </c>
      <c r="I31" s="409"/>
      <c r="J31" s="408"/>
      <c r="K31" s="410">
        <v>0.2</v>
      </c>
      <c r="L31" s="408">
        <v>70</v>
      </c>
      <c r="M31" s="411">
        <f t="shared" si="0"/>
        <v>3.3950000000000005</v>
      </c>
      <c r="N31" s="408"/>
      <c r="O31" s="411"/>
      <c r="P31" s="410"/>
      <c r="Q31" s="408"/>
      <c r="R31" s="408"/>
      <c r="S31" s="408"/>
      <c r="T31" s="408"/>
      <c r="U31" s="416">
        <v>0.7</v>
      </c>
      <c r="V31" s="408">
        <v>0.4</v>
      </c>
      <c r="W31" s="410">
        <f t="shared" si="1"/>
        <v>4.6950000000000012</v>
      </c>
      <c r="X31" s="412">
        <f t="shared" si="2"/>
        <v>1.13975</v>
      </c>
      <c r="Y31" s="412">
        <f t="shared" si="3"/>
        <v>10.484750000000002</v>
      </c>
      <c r="Z31" s="413">
        <f t="shared" si="4"/>
        <v>13630.175000000003</v>
      </c>
    </row>
    <row r="32" spans="1:26" x14ac:dyDescent="0.2">
      <c r="A32" s="404">
        <v>18</v>
      </c>
      <c r="B32" s="405" t="s">
        <v>439</v>
      </c>
      <c r="C32" s="414" t="s">
        <v>440</v>
      </c>
      <c r="D32" s="407" t="s">
        <v>65</v>
      </c>
      <c r="E32" s="421">
        <v>2.66</v>
      </c>
      <c r="F32" s="422">
        <v>1</v>
      </c>
      <c r="G32" s="422">
        <v>1</v>
      </c>
      <c r="H32" s="422">
        <v>2017</v>
      </c>
      <c r="I32" s="423"/>
      <c r="J32" s="408"/>
      <c r="K32" s="422"/>
      <c r="L32" s="422">
        <v>70</v>
      </c>
      <c r="M32" s="411">
        <f t="shared" si="0"/>
        <v>1.8620000000000001</v>
      </c>
      <c r="N32" s="422"/>
      <c r="O32" s="411"/>
      <c r="P32" s="410"/>
      <c r="Q32" s="424"/>
      <c r="R32" s="422">
        <v>0.1</v>
      </c>
      <c r="S32" s="424"/>
      <c r="T32" s="424"/>
      <c r="U32" s="423">
        <v>0.5</v>
      </c>
      <c r="V32" s="422">
        <v>0.4</v>
      </c>
      <c r="W32" s="410">
        <f t="shared" si="1"/>
        <v>2.8620000000000001</v>
      </c>
      <c r="X32" s="412">
        <f t="shared" si="2"/>
        <v>0.6251000000000001</v>
      </c>
      <c r="Y32" s="412">
        <f t="shared" si="3"/>
        <v>6.1471</v>
      </c>
      <c r="Z32" s="413">
        <f t="shared" si="4"/>
        <v>7991.23</v>
      </c>
    </row>
    <row r="33" spans="1:26" x14ac:dyDescent="0.2">
      <c r="A33" s="404">
        <v>19</v>
      </c>
      <c r="B33" s="405" t="s">
        <v>441</v>
      </c>
      <c r="C33" s="406">
        <v>30477</v>
      </c>
      <c r="D33" s="407" t="s">
        <v>59</v>
      </c>
      <c r="E33" s="608">
        <v>2.66</v>
      </c>
      <c r="F33" s="408">
        <v>1</v>
      </c>
      <c r="G33" s="408">
        <v>1</v>
      </c>
      <c r="H33" s="408">
        <v>2017</v>
      </c>
      <c r="I33" s="409"/>
      <c r="J33" s="408"/>
      <c r="K33" s="408"/>
      <c r="L33" s="408">
        <v>70</v>
      </c>
      <c r="M33" s="411">
        <f t="shared" si="0"/>
        <v>1.8620000000000001</v>
      </c>
      <c r="N33" s="408"/>
      <c r="O33" s="411"/>
      <c r="P33" s="410"/>
      <c r="Q33" s="408"/>
      <c r="R33" s="408"/>
      <c r="S33" s="408"/>
      <c r="T33" s="408"/>
      <c r="U33" s="409">
        <v>0.5</v>
      </c>
      <c r="V33" s="408">
        <v>0.4</v>
      </c>
      <c r="W33" s="410">
        <f t="shared" si="1"/>
        <v>2.762</v>
      </c>
      <c r="X33" s="412">
        <f t="shared" si="2"/>
        <v>0.6251000000000001</v>
      </c>
      <c r="Y33" s="412">
        <f t="shared" si="3"/>
        <v>6.0471000000000004</v>
      </c>
      <c r="Z33" s="413">
        <f t="shared" si="4"/>
        <v>7861.2300000000005</v>
      </c>
    </row>
    <row r="34" spans="1:26" x14ac:dyDescent="0.2">
      <c r="A34" s="404">
        <v>20</v>
      </c>
      <c r="B34" s="405" t="s">
        <v>442</v>
      </c>
      <c r="C34" s="406">
        <v>23204</v>
      </c>
      <c r="D34" s="407" t="s">
        <v>57</v>
      </c>
      <c r="E34" s="458">
        <v>3.86</v>
      </c>
      <c r="F34" s="408">
        <v>1</v>
      </c>
      <c r="G34" s="408">
        <v>11</v>
      </c>
      <c r="H34" s="408">
        <v>2017</v>
      </c>
      <c r="I34" s="409"/>
      <c r="J34" s="408"/>
      <c r="K34" s="408"/>
      <c r="L34" s="408">
        <v>70</v>
      </c>
      <c r="M34" s="411">
        <f t="shared" si="0"/>
        <v>2.702</v>
      </c>
      <c r="N34" s="408">
        <v>70</v>
      </c>
      <c r="O34" s="411">
        <f t="shared" si="5"/>
        <v>2.702</v>
      </c>
      <c r="P34" s="410"/>
      <c r="Q34" s="408"/>
      <c r="R34" s="408"/>
      <c r="S34" s="408"/>
      <c r="T34" s="408"/>
      <c r="U34" s="460">
        <v>1</v>
      </c>
      <c r="V34" s="408">
        <v>0.4</v>
      </c>
      <c r="W34" s="410">
        <f t="shared" si="1"/>
        <v>6.8040000000000003</v>
      </c>
      <c r="X34" s="412">
        <f t="shared" si="2"/>
        <v>0.90709999999999991</v>
      </c>
      <c r="Y34" s="412">
        <f t="shared" si="3"/>
        <v>11.571099999999999</v>
      </c>
      <c r="Z34" s="413">
        <f t="shared" si="4"/>
        <v>15042.429999999998</v>
      </c>
    </row>
    <row r="35" spans="1:26" x14ac:dyDescent="0.2">
      <c r="A35" s="404">
        <v>21</v>
      </c>
      <c r="B35" s="405" t="s">
        <v>443</v>
      </c>
      <c r="C35" s="406">
        <v>30380</v>
      </c>
      <c r="D35" s="407" t="s">
        <v>60</v>
      </c>
      <c r="E35" s="608">
        <v>2.66</v>
      </c>
      <c r="F35" s="408">
        <v>1</v>
      </c>
      <c r="G35" s="408">
        <v>1</v>
      </c>
      <c r="H35" s="408">
        <v>2017</v>
      </c>
      <c r="I35" s="409"/>
      <c r="J35" s="408"/>
      <c r="K35" s="408"/>
      <c r="L35" s="408">
        <v>70</v>
      </c>
      <c r="M35" s="411">
        <f t="shared" si="0"/>
        <v>1.8620000000000001</v>
      </c>
      <c r="N35" s="408"/>
      <c r="O35" s="411"/>
      <c r="P35" s="410"/>
      <c r="Q35" s="408"/>
      <c r="R35" s="408"/>
      <c r="S35" s="408"/>
      <c r="T35" s="408"/>
      <c r="U35" s="409">
        <v>0.5</v>
      </c>
      <c r="V35" s="408">
        <v>0.4</v>
      </c>
      <c r="W35" s="410">
        <f t="shared" si="1"/>
        <v>2.762</v>
      </c>
      <c r="X35" s="412">
        <f t="shared" si="2"/>
        <v>0.6251000000000001</v>
      </c>
      <c r="Y35" s="412">
        <f t="shared" si="3"/>
        <v>6.0471000000000004</v>
      </c>
      <c r="Z35" s="413">
        <f t="shared" si="4"/>
        <v>7861.2300000000005</v>
      </c>
    </row>
    <row r="36" spans="1:26" x14ac:dyDescent="0.2">
      <c r="A36" s="404">
        <v>22</v>
      </c>
      <c r="B36" s="405" t="s">
        <v>444</v>
      </c>
      <c r="C36" s="406">
        <v>33886</v>
      </c>
      <c r="D36" s="407" t="s">
        <v>59</v>
      </c>
      <c r="E36" s="458">
        <v>2.06</v>
      </c>
      <c r="F36" s="408">
        <v>1</v>
      </c>
      <c r="G36" s="408">
        <v>12</v>
      </c>
      <c r="H36" s="408">
        <v>2015</v>
      </c>
      <c r="I36" s="409"/>
      <c r="J36" s="408"/>
      <c r="K36" s="408">
        <v>0.15</v>
      </c>
      <c r="L36" s="408">
        <v>70</v>
      </c>
      <c r="M36" s="411">
        <f t="shared" si="0"/>
        <v>1.5469999999999999</v>
      </c>
      <c r="N36" s="615">
        <v>70</v>
      </c>
      <c r="O36" s="411">
        <f t="shared" si="5"/>
        <v>1.5469999999999999</v>
      </c>
      <c r="P36" s="410"/>
      <c r="Q36" s="408"/>
      <c r="R36" s="408"/>
      <c r="S36" s="408"/>
      <c r="T36" s="408"/>
      <c r="U36" s="409"/>
      <c r="V36" s="408">
        <v>0.4</v>
      </c>
      <c r="W36" s="410">
        <f t="shared" si="1"/>
        <v>3.6439999999999997</v>
      </c>
      <c r="X36" s="412">
        <f t="shared" si="2"/>
        <v>0.51934999999999998</v>
      </c>
      <c r="Y36" s="412">
        <f t="shared" si="3"/>
        <v>6.2233499999999999</v>
      </c>
      <c r="Z36" s="413">
        <f t="shared" si="4"/>
        <v>8090.3549999999996</v>
      </c>
    </row>
    <row r="37" spans="1:26" x14ac:dyDescent="0.2">
      <c r="A37" s="419" t="s">
        <v>190</v>
      </c>
      <c r="B37" s="420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11"/>
      <c r="N37" s="420"/>
      <c r="O37" s="411"/>
      <c r="P37" s="420"/>
      <c r="Q37" s="420"/>
      <c r="R37" s="420"/>
      <c r="S37" s="420"/>
      <c r="T37" s="420"/>
      <c r="U37" s="420"/>
      <c r="V37" s="420"/>
      <c r="W37" s="410"/>
      <c r="X37" s="412">
        <f t="shared" si="2"/>
        <v>0</v>
      </c>
      <c r="Y37" s="412"/>
      <c r="Z37" s="413">
        <f t="shared" si="4"/>
        <v>0</v>
      </c>
    </row>
    <row r="38" spans="1:26" x14ac:dyDescent="0.2">
      <c r="A38" s="404">
        <v>23</v>
      </c>
      <c r="B38" s="405" t="s">
        <v>182</v>
      </c>
      <c r="C38" s="414" t="s">
        <v>445</v>
      </c>
      <c r="D38" s="407" t="s">
        <v>59</v>
      </c>
      <c r="E38" s="608">
        <v>4.0599999999999996</v>
      </c>
      <c r="F38" s="408">
        <v>1</v>
      </c>
      <c r="G38" s="408">
        <v>1</v>
      </c>
      <c r="H38" s="408">
        <v>2017</v>
      </c>
      <c r="I38" s="409">
        <v>5</v>
      </c>
      <c r="J38" s="410">
        <f>SUM(E38)*I38/100</f>
        <v>0.20299999999999996</v>
      </c>
      <c r="K38" s="410">
        <v>0.2</v>
      </c>
      <c r="L38" s="408">
        <v>70</v>
      </c>
      <c r="M38" s="411">
        <f t="shared" si="0"/>
        <v>3.1241000000000003</v>
      </c>
      <c r="N38" s="408">
        <v>70</v>
      </c>
      <c r="O38" s="411">
        <f t="shared" si="5"/>
        <v>3.1241000000000003</v>
      </c>
      <c r="P38" s="410"/>
      <c r="Q38" s="408"/>
      <c r="R38" s="408"/>
      <c r="S38" s="408"/>
      <c r="T38" s="408"/>
      <c r="U38" s="459">
        <v>0.7</v>
      </c>
      <c r="V38" s="408">
        <v>0.4</v>
      </c>
      <c r="W38" s="410">
        <f t="shared" si="1"/>
        <v>7.7512000000000016</v>
      </c>
      <c r="X38" s="412">
        <f t="shared" si="2"/>
        <v>1.048805</v>
      </c>
      <c r="Y38" s="412">
        <f t="shared" si="3"/>
        <v>12.860005000000001</v>
      </c>
      <c r="Z38" s="413">
        <f t="shared" si="4"/>
        <v>16718.006500000003</v>
      </c>
    </row>
    <row r="39" spans="1:26" x14ac:dyDescent="0.2">
      <c r="A39" s="404">
        <v>24</v>
      </c>
      <c r="B39" s="405" t="s">
        <v>446</v>
      </c>
      <c r="C39" s="406">
        <v>24847</v>
      </c>
      <c r="D39" s="407" t="s">
        <v>59</v>
      </c>
      <c r="E39" s="421">
        <v>4.0599999999999996</v>
      </c>
      <c r="F39" s="422">
        <v>1</v>
      </c>
      <c r="G39" s="422">
        <v>12</v>
      </c>
      <c r="H39" s="422">
        <v>2016</v>
      </c>
      <c r="I39" s="435">
        <v>7</v>
      </c>
      <c r="J39" s="408">
        <f>SUM(E39)*I39/100</f>
        <v>0.28420000000000001</v>
      </c>
      <c r="K39" s="422">
        <v>0.15</v>
      </c>
      <c r="L39" s="422">
        <v>70</v>
      </c>
      <c r="M39" s="411">
        <f t="shared" si="0"/>
        <v>3.14594</v>
      </c>
      <c r="N39" s="422"/>
      <c r="O39" s="411"/>
      <c r="P39" s="410"/>
      <c r="Q39" s="424"/>
      <c r="R39" s="422"/>
      <c r="S39" s="424"/>
      <c r="T39" s="424"/>
      <c r="U39" s="427">
        <v>1</v>
      </c>
      <c r="V39" s="422">
        <v>0.4</v>
      </c>
      <c r="W39" s="410">
        <f t="shared" si="1"/>
        <v>4.9801400000000005</v>
      </c>
      <c r="X39" s="412">
        <f t="shared" si="2"/>
        <v>1.0561370000000001</v>
      </c>
      <c r="Y39" s="412">
        <f t="shared" si="3"/>
        <v>10.096277000000001</v>
      </c>
      <c r="Z39" s="413">
        <f t="shared" si="4"/>
        <v>13125.160100000001</v>
      </c>
    </row>
    <row r="40" spans="1:26" x14ac:dyDescent="0.2">
      <c r="A40" s="404">
        <v>25</v>
      </c>
      <c r="B40" s="405" t="s">
        <v>200</v>
      </c>
      <c r="C40" s="406">
        <v>31447</v>
      </c>
      <c r="D40" s="407" t="s">
        <v>59</v>
      </c>
      <c r="E40" s="608">
        <v>2.66</v>
      </c>
      <c r="F40" s="408">
        <v>1</v>
      </c>
      <c r="G40" s="408">
        <v>1</v>
      </c>
      <c r="H40" s="408">
        <v>2017</v>
      </c>
      <c r="I40" s="409"/>
      <c r="J40" s="408"/>
      <c r="K40" s="408"/>
      <c r="L40" s="408">
        <v>70</v>
      </c>
      <c r="M40" s="411">
        <f t="shared" si="0"/>
        <v>1.8620000000000001</v>
      </c>
      <c r="N40" s="408"/>
      <c r="O40" s="411"/>
      <c r="P40" s="410"/>
      <c r="Q40" s="408"/>
      <c r="R40" s="408"/>
      <c r="S40" s="408"/>
      <c r="T40" s="408"/>
      <c r="U40" s="409">
        <v>0.5</v>
      </c>
      <c r="V40" s="408">
        <v>0.4</v>
      </c>
      <c r="W40" s="410">
        <f t="shared" si="1"/>
        <v>2.762</v>
      </c>
      <c r="X40" s="412">
        <f t="shared" si="2"/>
        <v>0.6251000000000001</v>
      </c>
      <c r="Y40" s="412">
        <f t="shared" si="3"/>
        <v>6.0471000000000004</v>
      </c>
      <c r="Z40" s="413">
        <f t="shared" si="4"/>
        <v>7861.2300000000005</v>
      </c>
    </row>
    <row r="41" spans="1:26" x14ac:dyDescent="0.2">
      <c r="A41" s="404">
        <v>26</v>
      </c>
      <c r="B41" s="405" t="s">
        <v>117</v>
      </c>
      <c r="C41" s="414" t="s">
        <v>447</v>
      </c>
      <c r="D41" s="407" t="s">
        <v>57</v>
      </c>
      <c r="E41" s="608">
        <v>2.86</v>
      </c>
      <c r="F41" s="408">
        <v>1</v>
      </c>
      <c r="G41" s="408">
        <v>6</v>
      </c>
      <c r="H41" s="408">
        <v>2016</v>
      </c>
      <c r="I41" s="409"/>
      <c r="J41" s="408"/>
      <c r="K41" s="408"/>
      <c r="L41" s="408">
        <v>70</v>
      </c>
      <c r="M41" s="411">
        <f t="shared" si="0"/>
        <v>2.0019999999999998</v>
      </c>
      <c r="N41" s="408">
        <v>70</v>
      </c>
      <c r="O41" s="411">
        <f t="shared" si="5"/>
        <v>2.0019999999999998</v>
      </c>
      <c r="P41" s="410"/>
      <c r="Q41" s="408"/>
      <c r="R41" s="408"/>
      <c r="S41" s="408"/>
      <c r="T41" s="408"/>
      <c r="U41" s="409">
        <v>0.5</v>
      </c>
      <c r="V41" s="408">
        <v>0.4</v>
      </c>
      <c r="W41" s="410">
        <f t="shared" si="1"/>
        <v>4.9039999999999999</v>
      </c>
      <c r="X41" s="412">
        <f t="shared" si="2"/>
        <v>0.67209999999999992</v>
      </c>
      <c r="Y41" s="412">
        <f t="shared" si="3"/>
        <v>8.4360999999999997</v>
      </c>
      <c r="Z41" s="413">
        <f t="shared" si="4"/>
        <v>10966.93</v>
      </c>
    </row>
    <row r="42" spans="1:26" x14ac:dyDescent="0.2">
      <c r="A42" s="404">
        <v>27</v>
      </c>
      <c r="B42" s="405" t="s">
        <v>120</v>
      </c>
      <c r="C42" s="414" t="s">
        <v>448</v>
      </c>
      <c r="D42" s="407" t="s">
        <v>65</v>
      </c>
      <c r="E42" s="458">
        <v>3.86</v>
      </c>
      <c r="F42" s="408">
        <v>1</v>
      </c>
      <c r="G42" s="408">
        <v>12</v>
      </c>
      <c r="H42" s="408">
        <v>2015</v>
      </c>
      <c r="I42" s="409"/>
      <c r="J42" s="408"/>
      <c r="K42" s="408"/>
      <c r="L42" s="408">
        <v>70</v>
      </c>
      <c r="M42" s="411">
        <f t="shared" si="0"/>
        <v>2.702</v>
      </c>
      <c r="N42" s="408"/>
      <c r="O42" s="411"/>
      <c r="P42" s="410"/>
      <c r="Q42" s="408"/>
      <c r="R42" s="408">
        <v>0.1</v>
      </c>
      <c r="S42" s="408"/>
      <c r="T42" s="408"/>
      <c r="U42" s="409">
        <v>0.7</v>
      </c>
      <c r="V42" s="408">
        <v>0.4</v>
      </c>
      <c r="W42" s="410">
        <f t="shared" si="1"/>
        <v>3.9019999999999997</v>
      </c>
      <c r="X42" s="412">
        <f t="shared" si="2"/>
        <v>0.90709999999999991</v>
      </c>
      <c r="Y42" s="412">
        <f t="shared" si="3"/>
        <v>8.6691000000000003</v>
      </c>
      <c r="Z42" s="413">
        <f t="shared" si="4"/>
        <v>11269.83</v>
      </c>
    </row>
    <row r="43" spans="1:26" x14ac:dyDescent="0.2">
      <c r="A43" s="404">
        <v>28</v>
      </c>
      <c r="B43" s="405" t="s">
        <v>116</v>
      </c>
      <c r="C43" s="406" t="s">
        <v>472</v>
      </c>
      <c r="D43" s="407" t="s">
        <v>60</v>
      </c>
      <c r="E43" s="421">
        <v>2.46</v>
      </c>
      <c r="F43" s="422">
        <v>1</v>
      </c>
      <c r="G43" s="422">
        <v>1</v>
      </c>
      <c r="H43" s="422">
        <v>2016</v>
      </c>
      <c r="I43" s="423"/>
      <c r="J43" s="408"/>
      <c r="K43" s="422"/>
      <c r="L43" s="422">
        <v>70</v>
      </c>
      <c r="M43" s="411">
        <f t="shared" ref="M43" si="10">SUM(E43+J43+K43)*L43/100</f>
        <v>1.722</v>
      </c>
      <c r="N43" s="422">
        <v>70</v>
      </c>
      <c r="O43" s="411">
        <f t="shared" ref="O43" si="11">SUM(E43+J43+K43)*N43/100</f>
        <v>1.722</v>
      </c>
      <c r="P43" s="410"/>
      <c r="Q43" s="424"/>
      <c r="R43" s="422"/>
      <c r="S43" s="424"/>
      <c r="T43" s="424"/>
      <c r="U43" s="423">
        <v>0.5</v>
      </c>
      <c r="V43" s="422">
        <v>0.4</v>
      </c>
      <c r="W43" s="410">
        <f t="shared" ref="W43" si="12">SUM(J43+K43+M43+O43+P43+Q43+R43+S43+T43+U43+V43)</f>
        <v>4.3440000000000003</v>
      </c>
      <c r="X43" s="412">
        <f t="shared" si="2"/>
        <v>0.57810000000000006</v>
      </c>
      <c r="Y43" s="412">
        <f t="shared" ref="Y43" si="13">SUM(E43+W43+X43)</f>
        <v>7.3821000000000003</v>
      </c>
      <c r="Z43" s="413">
        <f t="shared" si="4"/>
        <v>9596.73</v>
      </c>
    </row>
    <row r="44" spans="1:26" x14ac:dyDescent="0.2">
      <c r="A44" s="831" t="s">
        <v>451</v>
      </c>
      <c r="B44" s="832"/>
      <c r="C44" s="414"/>
      <c r="D44" s="418"/>
      <c r="E44" s="608"/>
      <c r="F44" s="408"/>
      <c r="G44" s="408"/>
      <c r="H44" s="408"/>
      <c r="I44" s="409"/>
      <c r="J44" s="408"/>
      <c r="K44" s="408"/>
      <c r="L44" s="408"/>
      <c r="M44" s="411"/>
      <c r="N44" s="408"/>
      <c r="O44" s="411"/>
      <c r="P44" s="410"/>
      <c r="Q44" s="408"/>
      <c r="R44" s="408"/>
      <c r="S44" s="408"/>
      <c r="T44" s="408"/>
      <c r="U44" s="409"/>
      <c r="V44" s="408"/>
      <c r="W44" s="410"/>
      <c r="X44" s="412">
        <f t="shared" si="2"/>
        <v>0</v>
      </c>
      <c r="Y44" s="412"/>
      <c r="Z44" s="413">
        <f t="shared" si="4"/>
        <v>0</v>
      </c>
    </row>
    <row r="45" spans="1:26" x14ac:dyDescent="0.2">
      <c r="A45" s="404">
        <v>29</v>
      </c>
      <c r="B45" s="405" t="s">
        <v>160</v>
      </c>
      <c r="C45" s="414" t="s">
        <v>484</v>
      </c>
      <c r="D45" s="407" t="s">
        <v>112</v>
      </c>
      <c r="E45" s="421">
        <v>3.66</v>
      </c>
      <c r="F45" s="422">
        <v>1</v>
      </c>
      <c r="G45" s="422">
        <v>2</v>
      </c>
      <c r="H45" s="422">
        <v>2016</v>
      </c>
      <c r="I45" s="423"/>
      <c r="J45" s="408"/>
      <c r="K45" s="431">
        <v>0.2</v>
      </c>
      <c r="L45" s="422">
        <v>70</v>
      </c>
      <c r="M45" s="411">
        <f t="shared" ref="M45" si="14">SUM(E45+J45+K45)*L45/100</f>
        <v>2.7020000000000004</v>
      </c>
      <c r="N45" s="422"/>
      <c r="O45" s="411"/>
      <c r="P45" s="410"/>
      <c r="Q45" s="424"/>
      <c r="R45" s="422"/>
      <c r="S45" s="424"/>
      <c r="T45" s="424"/>
      <c r="U45" s="423">
        <v>0.5</v>
      </c>
      <c r="V45" s="422">
        <v>0.5</v>
      </c>
      <c r="W45" s="410">
        <f t="shared" ref="W45" si="15">SUM(J45+K45+M45+O45+P45+Q45+R45+S45+T45+U45+V45)</f>
        <v>3.9020000000000006</v>
      </c>
      <c r="X45" s="412">
        <f t="shared" si="2"/>
        <v>0.90710000000000013</v>
      </c>
      <c r="Y45" s="412">
        <f t="shared" ref="Y45" si="16">SUM(E45+W45+X45)</f>
        <v>8.469100000000001</v>
      </c>
      <c r="Z45" s="413">
        <f t="shared" ref="Z45" si="17">SUM(Y45)*1300</f>
        <v>11009.830000000002</v>
      </c>
    </row>
    <row r="46" spans="1:26" x14ac:dyDescent="0.2">
      <c r="A46" s="404">
        <v>30</v>
      </c>
      <c r="B46" s="405" t="s">
        <v>164</v>
      </c>
      <c r="C46" s="414" t="s">
        <v>452</v>
      </c>
      <c r="D46" s="407" t="s">
        <v>65</v>
      </c>
      <c r="E46" s="608">
        <v>3.26</v>
      </c>
      <c r="F46" s="408">
        <v>1</v>
      </c>
      <c r="G46" s="408">
        <v>6</v>
      </c>
      <c r="H46" s="408">
        <v>2017</v>
      </c>
      <c r="I46" s="409"/>
      <c r="J46" s="408"/>
      <c r="K46" s="429">
        <v>0.2</v>
      </c>
      <c r="L46" s="408">
        <v>40</v>
      </c>
      <c r="M46" s="411">
        <f t="shared" si="0"/>
        <v>1.3840000000000001</v>
      </c>
      <c r="N46" s="408"/>
      <c r="O46" s="411"/>
      <c r="P46" s="410"/>
      <c r="Q46" s="408"/>
      <c r="R46" s="408">
        <v>0.1</v>
      </c>
      <c r="S46" s="410"/>
      <c r="T46" s="408"/>
      <c r="U46" s="409"/>
      <c r="V46" s="408">
        <v>0.3</v>
      </c>
      <c r="W46" s="410">
        <f t="shared" si="1"/>
        <v>1.9840000000000002</v>
      </c>
      <c r="X46" s="412">
        <f t="shared" si="2"/>
        <v>0.81310000000000004</v>
      </c>
      <c r="Y46" s="412">
        <f t="shared" si="3"/>
        <v>6.0571000000000002</v>
      </c>
      <c r="Z46" s="413">
        <f t="shared" si="4"/>
        <v>7874.2300000000005</v>
      </c>
    </row>
    <row r="47" spans="1:26" x14ac:dyDescent="0.2">
      <c r="A47" s="404">
        <v>31</v>
      </c>
      <c r="B47" s="405" t="s">
        <v>453</v>
      </c>
      <c r="C47" s="414" t="s">
        <v>454</v>
      </c>
      <c r="D47" s="407" t="s">
        <v>59</v>
      </c>
      <c r="E47" s="458">
        <v>4.0599999999999996</v>
      </c>
      <c r="F47" s="408">
        <v>21</v>
      </c>
      <c r="G47" s="408">
        <v>12</v>
      </c>
      <c r="H47" s="408">
        <v>2015</v>
      </c>
      <c r="I47" s="409"/>
      <c r="J47" s="408"/>
      <c r="K47" s="408">
        <v>0.15</v>
      </c>
      <c r="L47" s="417">
        <v>40</v>
      </c>
      <c r="M47" s="411">
        <f t="shared" si="0"/>
        <v>1.6840000000000002</v>
      </c>
      <c r="N47" s="408"/>
      <c r="O47" s="411"/>
      <c r="P47" s="410"/>
      <c r="Q47" s="408"/>
      <c r="R47" s="408"/>
      <c r="S47" s="408"/>
      <c r="T47" s="408"/>
      <c r="U47" s="409"/>
      <c r="V47" s="408">
        <v>0.3</v>
      </c>
      <c r="W47" s="410">
        <f t="shared" si="1"/>
        <v>2.1339999999999999</v>
      </c>
      <c r="X47" s="412">
        <f t="shared" si="2"/>
        <v>0.98935000000000006</v>
      </c>
      <c r="Y47" s="412">
        <f t="shared" si="3"/>
        <v>7.183349999999999</v>
      </c>
      <c r="Z47" s="413">
        <f t="shared" si="4"/>
        <v>9338.3549999999996</v>
      </c>
    </row>
    <row r="48" spans="1:26" x14ac:dyDescent="0.2">
      <c r="A48" s="404">
        <v>32</v>
      </c>
      <c r="B48" s="405" t="s">
        <v>456</v>
      </c>
      <c r="C48" s="406">
        <v>33953</v>
      </c>
      <c r="D48" s="407" t="s">
        <v>59</v>
      </c>
      <c r="E48" s="458">
        <v>2.06</v>
      </c>
      <c r="F48" s="408">
        <v>1</v>
      </c>
      <c r="G48" s="408">
        <v>12</v>
      </c>
      <c r="H48" s="408">
        <v>2017</v>
      </c>
      <c r="I48" s="409"/>
      <c r="J48" s="408"/>
      <c r="K48" s="430"/>
      <c r="L48" s="408">
        <v>40</v>
      </c>
      <c r="M48" s="411">
        <f t="shared" si="0"/>
        <v>0.82400000000000007</v>
      </c>
      <c r="N48" s="408"/>
      <c r="O48" s="411"/>
      <c r="P48" s="410"/>
      <c r="Q48" s="408"/>
      <c r="R48" s="408"/>
      <c r="S48" s="408"/>
      <c r="T48" s="408"/>
      <c r="U48" s="409"/>
      <c r="V48" s="408">
        <v>0.3</v>
      </c>
      <c r="W48" s="410">
        <f t="shared" si="1"/>
        <v>1.1240000000000001</v>
      </c>
      <c r="X48" s="412">
        <f t="shared" si="2"/>
        <v>0.48410000000000003</v>
      </c>
      <c r="Y48" s="412">
        <f t="shared" si="3"/>
        <v>3.6681000000000004</v>
      </c>
      <c r="Z48" s="413">
        <f t="shared" si="4"/>
        <v>4768.5300000000007</v>
      </c>
    </row>
    <row r="49" spans="1:26" x14ac:dyDescent="0.2">
      <c r="A49" s="404">
        <v>33</v>
      </c>
      <c r="B49" s="405" t="s">
        <v>213</v>
      </c>
      <c r="C49" s="406">
        <v>28216</v>
      </c>
      <c r="D49" s="407" t="s">
        <v>57</v>
      </c>
      <c r="E49" s="421">
        <v>2.66</v>
      </c>
      <c r="F49" s="422">
        <v>1</v>
      </c>
      <c r="G49" s="422">
        <v>1</v>
      </c>
      <c r="H49" s="422">
        <v>2017</v>
      </c>
      <c r="I49" s="423"/>
      <c r="J49" s="408"/>
      <c r="K49" s="422"/>
      <c r="L49" s="433">
        <v>40</v>
      </c>
      <c r="M49" s="411">
        <f t="shared" ref="M49" si="18">SUM(E49+J49+K49)*L49/100</f>
        <v>1.0640000000000001</v>
      </c>
      <c r="N49" s="422"/>
      <c r="O49" s="411"/>
      <c r="P49" s="410"/>
      <c r="Q49" s="424"/>
      <c r="R49" s="422"/>
      <c r="S49" s="424"/>
      <c r="T49" s="424"/>
      <c r="U49" s="423"/>
      <c r="V49" s="422">
        <v>0.3</v>
      </c>
      <c r="W49" s="410">
        <f t="shared" ref="W49" si="19">SUM(J49+K49+M49+O49+P49+Q49+R49+S49+T49+U49+V49)</f>
        <v>1.3640000000000001</v>
      </c>
      <c r="X49" s="412">
        <f t="shared" si="2"/>
        <v>0.6251000000000001</v>
      </c>
      <c r="Y49" s="412">
        <f t="shared" ref="Y49" si="20">SUM(E49+W49+X49)</f>
        <v>4.6490999999999998</v>
      </c>
      <c r="Z49" s="413">
        <f t="shared" ref="Z49" si="21">SUM(Y49)*1300</f>
        <v>6043.83</v>
      </c>
    </row>
    <row r="50" spans="1:26" x14ac:dyDescent="0.2">
      <c r="A50" s="827" t="s">
        <v>458</v>
      </c>
      <c r="B50" s="828"/>
      <c r="C50" s="420"/>
      <c r="D50" s="420"/>
      <c r="E50" s="421"/>
      <c r="F50" s="422"/>
      <c r="G50" s="422"/>
      <c r="H50" s="422"/>
      <c r="I50" s="423"/>
      <c r="J50" s="408"/>
      <c r="K50" s="422"/>
      <c r="L50" s="422"/>
      <c r="M50" s="411"/>
      <c r="N50" s="422"/>
      <c r="O50" s="411"/>
      <c r="P50" s="410"/>
      <c r="Q50" s="424"/>
      <c r="R50" s="422"/>
      <c r="S50" s="424"/>
      <c r="T50" s="424"/>
      <c r="U50" s="423"/>
      <c r="V50" s="422"/>
      <c r="W50" s="410"/>
      <c r="X50" s="412">
        <f t="shared" si="2"/>
        <v>0</v>
      </c>
      <c r="Y50" s="412"/>
      <c r="Z50" s="413">
        <f t="shared" si="4"/>
        <v>0</v>
      </c>
    </row>
    <row r="51" spans="1:26" x14ac:dyDescent="0.2">
      <c r="A51" s="404">
        <v>34</v>
      </c>
      <c r="B51" s="405" t="s">
        <v>119</v>
      </c>
      <c r="C51" s="414" t="s">
        <v>459</v>
      </c>
      <c r="D51" s="407" t="s">
        <v>112</v>
      </c>
      <c r="E51" s="616">
        <v>3</v>
      </c>
      <c r="F51" s="422">
        <v>1</v>
      </c>
      <c r="G51" s="422">
        <v>6</v>
      </c>
      <c r="H51" s="422">
        <v>2015</v>
      </c>
      <c r="I51" s="423"/>
      <c r="J51" s="408"/>
      <c r="K51" s="431">
        <v>0.2</v>
      </c>
      <c r="L51" s="422">
        <v>70</v>
      </c>
      <c r="M51" s="411">
        <f t="shared" si="0"/>
        <v>2.2400000000000002</v>
      </c>
      <c r="N51" s="422"/>
      <c r="O51" s="411"/>
      <c r="P51" s="410"/>
      <c r="Q51" s="424"/>
      <c r="R51" s="422"/>
      <c r="S51" s="424"/>
      <c r="T51" s="424"/>
      <c r="U51" s="423">
        <v>0.5</v>
      </c>
      <c r="V51" s="423">
        <v>0.5</v>
      </c>
      <c r="W51" s="410">
        <f t="shared" si="1"/>
        <v>3.4400000000000004</v>
      </c>
      <c r="X51" s="412">
        <f t="shared" si="2"/>
        <v>0.752</v>
      </c>
      <c r="Y51" s="412">
        <f t="shared" si="3"/>
        <v>7.1920000000000002</v>
      </c>
      <c r="Z51" s="413">
        <f t="shared" si="4"/>
        <v>9349.6</v>
      </c>
    </row>
    <row r="52" spans="1:26" x14ac:dyDescent="0.2">
      <c r="A52" s="404">
        <v>35</v>
      </c>
      <c r="B52" s="405" t="s">
        <v>460</v>
      </c>
      <c r="C52" s="414" t="s">
        <v>461</v>
      </c>
      <c r="D52" s="407" t="s">
        <v>59</v>
      </c>
      <c r="E52" s="461">
        <v>4.0599999999999996</v>
      </c>
      <c r="F52" s="422">
        <v>1</v>
      </c>
      <c r="G52" s="422">
        <v>12</v>
      </c>
      <c r="H52" s="422">
        <v>2015</v>
      </c>
      <c r="I52" s="423"/>
      <c r="J52" s="408"/>
      <c r="K52" s="422">
        <v>0.15</v>
      </c>
      <c r="L52" s="422">
        <v>70</v>
      </c>
      <c r="M52" s="411">
        <f t="shared" si="0"/>
        <v>2.9470000000000001</v>
      </c>
      <c r="N52" s="422"/>
      <c r="O52" s="411"/>
      <c r="P52" s="410"/>
      <c r="Q52" s="424"/>
      <c r="R52" s="422"/>
      <c r="S52" s="424"/>
      <c r="T52" s="424"/>
      <c r="U52" s="463">
        <v>1</v>
      </c>
      <c r="V52" s="422">
        <v>0.5</v>
      </c>
      <c r="W52" s="410">
        <f t="shared" si="1"/>
        <v>4.5969999999999995</v>
      </c>
      <c r="X52" s="412">
        <f t="shared" si="2"/>
        <v>0.98935000000000006</v>
      </c>
      <c r="Y52" s="412">
        <f t="shared" si="3"/>
        <v>9.64635</v>
      </c>
      <c r="Z52" s="413">
        <f t="shared" si="4"/>
        <v>12540.254999999999</v>
      </c>
    </row>
    <row r="53" spans="1:26" x14ac:dyDescent="0.2">
      <c r="A53" s="404">
        <v>36</v>
      </c>
      <c r="B53" s="405" t="s">
        <v>462</v>
      </c>
      <c r="C53" s="406">
        <v>30597</v>
      </c>
      <c r="D53" s="407" t="s">
        <v>65</v>
      </c>
      <c r="E53" s="421">
        <v>2.66</v>
      </c>
      <c r="F53" s="422">
        <v>1</v>
      </c>
      <c r="G53" s="422">
        <v>1</v>
      </c>
      <c r="H53" s="422">
        <v>2017</v>
      </c>
      <c r="I53" s="423"/>
      <c r="J53" s="408"/>
      <c r="K53" s="422"/>
      <c r="L53" s="422">
        <v>70</v>
      </c>
      <c r="M53" s="411">
        <f t="shared" si="0"/>
        <v>1.8620000000000001</v>
      </c>
      <c r="N53" s="422"/>
      <c r="O53" s="411"/>
      <c r="P53" s="410"/>
      <c r="Q53" s="424"/>
      <c r="R53" s="422">
        <v>0.1</v>
      </c>
      <c r="S53" s="424"/>
      <c r="T53" s="424"/>
      <c r="U53" s="423">
        <v>0.5</v>
      </c>
      <c r="V53" s="422">
        <v>0.5</v>
      </c>
      <c r="W53" s="410">
        <f t="shared" si="1"/>
        <v>2.9620000000000002</v>
      </c>
      <c r="X53" s="412">
        <f t="shared" si="2"/>
        <v>0.6251000000000001</v>
      </c>
      <c r="Y53" s="412">
        <f t="shared" si="3"/>
        <v>6.2470999999999997</v>
      </c>
      <c r="Z53" s="413">
        <f t="shared" si="4"/>
        <v>8121.23</v>
      </c>
    </row>
    <row r="54" spans="1:26" x14ac:dyDescent="0.2">
      <c r="A54" s="404">
        <v>37</v>
      </c>
      <c r="B54" s="405" t="s">
        <v>463</v>
      </c>
      <c r="C54" s="414" t="s">
        <v>464</v>
      </c>
      <c r="D54" s="407" t="s">
        <v>57</v>
      </c>
      <c r="E54" s="421">
        <v>2.66</v>
      </c>
      <c r="F54" s="422">
        <v>1</v>
      </c>
      <c r="G54" s="422">
        <v>1</v>
      </c>
      <c r="H54" s="422">
        <v>2017</v>
      </c>
      <c r="I54" s="423"/>
      <c r="J54" s="408"/>
      <c r="K54" s="422"/>
      <c r="L54" s="422">
        <v>70</v>
      </c>
      <c r="M54" s="411">
        <f t="shared" si="0"/>
        <v>1.8620000000000001</v>
      </c>
      <c r="N54" s="422"/>
      <c r="O54" s="411"/>
      <c r="P54" s="410"/>
      <c r="Q54" s="424"/>
      <c r="R54" s="422"/>
      <c r="S54" s="424"/>
      <c r="T54" s="424"/>
      <c r="U54" s="423">
        <v>0.5</v>
      </c>
      <c r="V54" s="422">
        <v>0.5</v>
      </c>
      <c r="W54" s="410">
        <f t="shared" si="1"/>
        <v>2.8620000000000001</v>
      </c>
      <c r="X54" s="412">
        <f t="shared" si="2"/>
        <v>0.6251000000000001</v>
      </c>
      <c r="Y54" s="412">
        <f t="shared" si="3"/>
        <v>6.1471</v>
      </c>
      <c r="Z54" s="413">
        <f t="shared" si="4"/>
        <v>7991.23</v>
      </c>
    </row>
    <row r="55" spans="1:26" x14ac:dyDescent="0.2">
      <c r="A55" s="404">
        <v>38</v>
      </c>
      <c r="B55" s="405" t="s">
        <v>465</v>
      </c>
      <c r="C55" s="406">
        <v>29744</v>
      </c>
      <c r="D55" s="407" t="s">
        <v>60</v>
      </c>
      <c r="E55" s="421">
        <v>2.66</v>
      </c>
      <c r="F55" s="422">
        <v>1</v>
      </c>
      <c r="G55" s="422">
        <v>1</v>
      </c>
      <c r="H55" s="422">
        <v>2017</v>
      </c>
      <c r="I55" s="423"/>
      <c r="J55" s="408"/>
      <c r="K55" s="422"/>
      <c r="L55" s="422">
        <v>70</v>
      </c>
      <c r="M55" s="411">
        <f t="shared" si="0"/>
        <v>1.8620000000000001</v>
      </c>
      <c r="N55" s="422"/>
      <c r="O55" s="411"/>
      <c r="P55" s="410"/>
      <c r="Q55" s="424"/>
      <c r="R55" s="422"/>
      <c r="S55" s="424"/>
      <c r="T55" s="424"/>
      <c r="U55" s="459">
        <v>0.7</v>
      </c>
      <c r="V55" s="422">
        <v>0.5</v>
      </c>
      <c r="W55" s="410">
        <f t="shared" si="1"/>
        <v>3.0620000000000003</v>
      </c>
      <c r="X55" s="412">
        <f t="shared" si="2"/>
        <v>0.6251000000000001</v>
      </c>
      <c r="Y55" s="412">
        <f t="shared" si="3"/>
        <v>6.3471000000000002</v>
      </c>
      <c r="Z55" s="413">
        <f t="shared" si="4"/>
        <v>8251.23</v>
      </c>
    </row>
    <row r="56" spans="1:26" x14ac:dyDescent="0.2">
      <c r="A56" s="827" t="s">
        <v>466</v>
      </c>
      <c r="B56" s="828"/>
      <c r="C56" s="420"/>
      <c r="D56" s="420"/>
      <c r="E56" s="421"/>
      <c r="F56" s="422"/>
      <c r="G56" s="422"/>
      <c r="H56" s="422"/>
      <c r="I56" s="423"/>
      <c r="J56" s="408"/>
      <c r="K56" s="422"/>
      <c r="L56" s="422"/>
      <c r="M56" s="411"/>
      <c r="N56" s="422"/>
      <c r="O56" s="411"/>
      <c r="P56" s="410"/>
      <c r="Q56" s="424"/>
      <c r="R56" s="422"/>
      <c r="S56" s="424"/>
      <c r="T56" s="424"/>
      <c r="U56" s="423"/>
      <c r="V56" s="422"/>
      <c r="W56" s="410"/>
      <c r="X56" s="412">
        <f t="shared" si="2"/>
        <v>0</v>
      </c>
      <c r="Y56" s="412"/>
      <c r="Z56" s="413">
        <f t="shared" si="4"/>
        <v>0</v>
      </c>
    </row>
    <row r="57" spans="1:26" s="14" customFormat="1" x14ac:dyDescent="0.2">
      <c r="A57" s="620">
        <v>39</v>
      </c>
      <c r="B57" s="623" t="s">
        <v>467</v>
      </c>
      <c r="C57" s="624" t="s">
        <v>468</v>
      </c>
      <c r="D57" s="407" t="s">
        <v>59</v>
      </c>
      <c r="E57" s="625">
        <v>4.0599999999999996</v>
      </c>
      <c r="F57" s="626">
        <v>1</v>
      </c>
      <c r="G57" s="626">
        <v>12</v>
      </c>
      <c r="H57" s="626">
        <v>2016</v>
      </c>
      <c r="I57" s="466">
        <v>9</v>
      </c>
      <c r="J57" s="408">
        <f>SUM(E57)*I57/100</f>
        <v>0.3654</v>
      </c>
      <c r="K57" s="627">
        <v>0.2</v>
      </c>
      <c r="L57" s="626">
        <v>40</v>
      </c>
      <c r="M57" s="411">
        <f t="shared" si="0"/>
        <v>1.8501599999999998</v>
      </c>
      <c r="N57" s="626"/>
      <c r="O57" s="411"/>
      <c r="P57" s="410"/>
      <c r="Q57" s="628"/>
      <c r="R57" s="626"/>
      <c r="S57" s="628"/>
      <c r="T57" s="628"/>
      <c r="U57" s="629">
        <v>1</v>
      </c>
      <c r="V57" s="626">
        <v>0.4</v>
      </c>
      <c r="W57" s="410">
        <f t="shared" si="1"/>
        <v>3.8155599999999996</v>
      </c>
      <c r="X57" s="412">
        <f t="shared" si="2"/>
        <v>1.0869690000000001</v>
      </c>
      <c r="Y57" s="412">
        <f t="shared" si="3"/>
        <v>8.962529</v>
      </c>
      <c r="Z57" s="630">
        <f t="shared" si="4"/>
        <v>11651.287700000001</v>
      </c>
    </row>
    <row r="58" spans="1:26" x14ac:dyDescent="0.2">
      <c r="A58" s="404">
        <v>40</v>
      </c>
      <c r="B58" s="405" t="s">
        <v>469</v>
      </c>
      <c r="C58" s="406">
        <v>25819</v>
      </c>
      <c r="D58" s="407" t="s">
        <v>59</v>
      </c>
      <c r="E58" s="421">
        <v>2.66</v>
      </c>
      <c r="F58" s="422">
        <v>1</v>
      </c>
      <c r="G58" s="422">
        <v>1</v>
      </c>
      <c r="H58" s="422">
        <v>2017</v>
      </c>
      <c r="I58" s="423"/>
      <c r="J58" s="408"/>
      <c r="K58" s="422">
        <v>0.15</v>
      </c>
      <c r="L58" s="422">
        <v>40</v>
      </c>
      <c r="M58" s="411">
        <f t="shared" si="0"/>
        <v>1.1240000000000001</v>
      </c>
      <c r="N58" s="422"/>
      <c r="O58" s="411"/>
      <c r="P58" s="410"/>
      <c r="Q58" s="424"/>
      <c r="R58" s="422"/>
      <c r="S58" s="424"/>
      <c r="T58" s="424"/>
      <c r="U58" s="423"/>
      <c r="V58" s="422">
        <v>0.4</v>
      </c>
      <c r="W58" s="410">
        <f t="shared" si="1"/>
        <v>1.6739999999999999</v>
      </c>
      <c r="X58" s="412">
        <f t="shared" si="2"/>
        <v>0.66034999999999999</v>
      </c>
      <c r="Y58" s="412">
        <f t="shared" si="3"/>
        <v>4.9943499999999998</v>
      </c>
      <c r="Z58" s="413">
        <f t="shared" si="4"/>
        <v>6492.6549999999997</v>
      </c>
    </row>
    <row r="59" spans="1:26" x14ac:dyDescent="0.2">
      <c r="A59" s="404">
        <v>41</v>
      </c>
      <c r="B59" s="405" t="s">
        <v>470</v>
      </c>
      <c r="C59" s="414" t="s">
        <v>471</v>
      </c>
      <c r="D59" s="407" t="s">
        <v>59</v>
      </c>
      <c r="E59" s="421">
        <v>4.0599999999999996</v>
      </c>
      <c r="F59" s="422">
        <v>1</v>
      </c>
      <c r="G59" s="422">
        <v>12</v>
      </c>
      <c r="H59" s="422">
        <v>2016</v>
      </c>
      <c r="I59" s="435">
        <v>9</v>
      </c>
      <c r="J59" s="408">
        <f>SUM(E59)*I59/100</f>
        <v>0.3654</v>
      </c>
      <c r="K59" s="422"/>
      <c r="L59" s="422">
        <v>40</v>
      </c>
      <c r="M59" s="411">
        <f t="shared" si="0"/>
        <v>1.77016</v>
      </c>
      <c r="N59" s="422"/>
      <c r="O59" s="411"/>
      <c r="P59" s="410"/>
      <c r="Q59" s="424"/>
      <c r="R59" s="422"/>
      <c r="S59" s="424"/>
      <c r="T59" s="424"/>
      <c r="U59" s="463">
        <v>1</v>
      </c>
      <c r="V59" s="422">
        <v>0.4</v>
      </c>
      <c r="W59" s="410">
        <f t="shared" si="1"/>
        <v>3.5355599999999998</v>
      </c>
      <c r="X59" s="412">
        <f t="shared" si="2"/>
        <v>1.0399689999999999</v>
      </c>
      <c r="Y59" s="412">
        <f t="shared" si="3"/>
        <v>8.6355289999999982</v>
      </c>
      <c r="Z59" s="413">
        <f t="shared" si="4"/>
        <v>11226.187699999999</v>
      </c>
    </row>
    <row r="60" spans="1:26" x14ac:dyDescent="0.2">
      <c r="A60" s="404">
        <v>42</v>
      </c>
      <c r="B60" s="405" t="s">
        <v>449</v>
      </c>
      <c r="C60" s="414" t="s">
        <v>450</v>
      </c>
      <c r="D60" s="407" t="s">
        <v>60</v>
      </c>
      <c r="E60" s="608">
        <v>2.66</v>
      </c>
      <c r="F60" s="408">
        <v>1</v>
      </c>
      <c r="G60" s="408">
        <v>3</v>
      </c>
      <c r="H60" s="408">
        <v>2017</v>
      </c>
      <c r="I60" s="409"/>
      <c r="J60" s="408"/>
      <c r="K60" s="408"/>
      <c r="L60" s="422">
        <v>40</v>
      </c>
      <c r="M60" s="411">
        <f t="shared" ref="M60" si="22">SUM(E60+J60+K60)*L60/100</f>
        <v>1.0640000000000001</v>
      </c>
      <c r="N60" s="408"/>
      <c r="O60" s="411"/>
      <c r="P60" s="410"/>
      <c r="Q60" s="408"/>
      <c r="R60" s="408"/>
      <c r="S60" s="408"/>
      <c r="T60" s="408"/>
      <c r="U60" s="409">
        <v>0.5</v>
      </c>
      <c r="V60" s="408">
        <v>0.4</v>
      </c>
      <c r="W60" s="410">
        <f t="shared" ref="W60" si="23">SUM(J60+K60+M60+O60+P60+Q60+R60+S60+T60+U60+V60)</f>
        <v>1.964</v>
      </c>
      <c r="X60" s="412">
        <f t="shared" si="2"/>
        <v>0.6251000000000001</v>
      </c>
      <c r="Y60" s="412">
        <f t="shared" ref="Y60" si="24">SUM(E60+W60+X60)</f>
        <v>5.2491000000000003</v>
      </c>
      <c r="Z60" s="413">
        <f t="shared" si="4"/>
        <v>6823.8300000000008</v>
      </c>
    </row>
    <row r="61" spans="1:26" x14ac:dyDescent="0.2">
      <c r="A61" s="404">
        <v>43</v>
      </c>
      <c r="B61" s="405" t="s">
        <v>473</v>
      </c>
      <c r="C61" s="406">
        <v>28370</v>
      </c>
      <c r="D61" s="407" t="s">
        <v>65</v>
      </c>
      <c r="E61" s="421">
        <v>2.66</v>
      </c>
      <c r="F61" s="422">
        <v>1</v>
      </c>
      <c r="G61" s="422">
        <v>2</v>
      </c>
      <c r="H61" s="422">
        <v>2017</v>
      </c>
      <c r="I61" s="423"/>
      <c r="J61" s="408"/>
      <c r="K61" s="422"/>
      <c r="L61" s="422">
        <v>40</v>
      </c>
      <c r="M61" s="411">
        <f t="shared" si="0"/>
        <v>1.0640000000000001</v>
      </c>
      <c r="N61" s="422"/>
      <c r="O61" s="411"/>
      <c r="P61" s="410"/>
      <c r="Q61" s="424"/>
      <c r="R61" s="422">
        <v>0.1</v>
      </c>
      <c r="S61" s="424"/>
      <c r="T61" s="424"/>
      <c r="U61" s="423">
        <v>0.5</v>
      </c>
      <c r="V61" s="422">
        <v>0.4</v>
      </c>
      <c r="W61" s="410">
        <f t="shared" si="1"/>
        <v>2.0640000000000001</v>
      </c>
      <c r="X61" s="412">
        <f t="shared" si="2"/>
        <v>0.6251000000000001</v>
      </c>
      <c r="Y61" s="412">
        <f t="shared" si="3"/>
        <v>5.3491</v>
      </c>
      <c r="Z61" s="413">
        <f t="shared" si="4"/>
        <v>6953.83</v>
      </c>
    </row>
    <row r="62" spans="1:26" x14ac:dyDescent="0.2">
      <c r="A62" s="404">
        <v>44</v>
      </c>
      <c r="B62" s="405" t="s">
        <v>457</v>
      </c>
      <c r="C62" s="406">
        <v>26917</v>
      </c>
      <c r="D62" s="407" t="s">
        <v>57</v>
      </c>
      <c r="E62" s="458">
        <v>3.86</v>
      </c>
      <c r="F62" s="408">
        <v>1</v>
      </c>
      <c r="G62" s="408">
        <v>11</v>
      </c>
      <c r="H62" s="619">
        <v>2015</v>
      </c>
      <c r="I62" s="409"/>
      <c r="J62" s="408"/>
      <c r="K62" s="430"/>
      <c r="L62" s="422">
        <v>40</v>
      </c>
      <c r="M62" s="411">
        <f t="shared" ref="M62" si="25">SUM(E62+J62+K62)*L62/100</f>
        <v>1.544</v>
      </c>
      <c r="N62" s="408">
        <v>70</v>
      </c>
      <c r="O62" s="411">
        <f t="shared" si="5"/>
        <v>2.702</v>
      </c>
      <c r="P62" s="410"/>
      <c r="Q62" s="408"/>
      <c r="R62" s="408"/>
      <c r="S62" s="408"/>
      <c r="T62" s="408"/>
      <c r="U62" s="409"/>
      <c r="V62" s="408">
        <v>0.4</v>
      </c>
      <c r="W62" s="410">
        <f t="shared" ref="W62" si="26">SUM(J62+K62+M62+O62+P62+Q62+R62+S62+T62+U62+V62)</f>
        <v>4.6460000000000008</v>
      </c>
      <c r="X62" s="412">
        <f t="shared" si="2"/>
        <v>0.90709999999999991</v>
      </c>
      <c r="Y62" s="412">
        <f t="shared" ref="Y62" si="27">SUM(E62+W62+X62)</f>
        <v>9.4131</v>
      </c>
      <c r="Z62" s="413">
        <f t="shared" ref="Z62" si="28">SUM(Y62)*1300</f>
        <v>12237.03</v>
      </c>
    </row>
    <row r="63" spans="1:26" x14ac:dyDescent="0.2">
      <c r="A63" s="827" t="s">
        <v>529</v>
      </c>
      <c r="B63" s="828"/>
      <c r="C63" s="406"/>
      <c r="D63" s="407"/>
      <c r="E63" s="458"/>
      <c r="F63" s="408"/>
      <c r="G63" s="408"/>
      <c r="H63" s="619"/>
      <c r="I63" s="409"/>
      <c r="J63" s="408"/>
      <c r="K63" s="430"/>
      <c r="L63" s="408"/>
      <c r="M63" s="411"/>
      <c r="N63" s="408"/>
      <c r="O63" s="411"/>
      <c r="P63" s="410"/>
      <c r="Q63" s="408"/>
      <c r="R63" s="408"/>
      <c r="S63" s="408"/>
      <c r="T63" s="408"/>
      <c r="U63" s="409"/>
      <c r="V63" s="408"/>
      <c r="W63" s="410"/>
      <c r="X63" s="412">
        <f t="shared" si="2"/>
        <v>0</v>
      </c>
      <c r="Y63" s="412"/>
      <c r="Z63" s="413"/>
    </row>
    <row r="64" spans="1:26" x14ac:dyDescent="0.2">
      <c r="A64" s="432">
        <v>45</v>
      </c>
      <c r="B64" s="405" t="s">
        <v>477</v>
      </c>
      <c r="C64" s="406">
        <v>26577</v>
      </c>
      <c r="D64" s="407" t="s">
        <v>112</v>
      </c>
      <c r="E64" s="421">
        <v>3.99</v>
      </c>
      <c r="F64" s="422">
        <v>21</v>
      </c>
      <c r="G64" s="422">
        <v>8</v>
      </c>
      <c r="H64" s="422">
        <v>2015</v>
      </c>
      <c r="I64" s="423"/>
      <c r="J64" s="408"/>
      <c r="K64" s="431">
        <v>0.2</v>
      </c>
      <c r="L64" s="422">
        <v>70</v>
      </c>
      <c r="M64" s="411">
        <f t="shared" si="0"/>
        <v>2.9330000000000003</v>
      </c>
      <c r="N64" s="422"/>
      <c r="O64" s="411"/>
      <c r="P64" s="410"/>
      <c r="Q64" s="424"/>
      <c r="R64" s="422"/>
      <c r="S64" s="424"/>
      <c r="T64" s="424"/>
      <c r="U64" s="423">
        <v>0.7</v>
      </c>
      <c r="V64" s="422">
        <v>0.4</v>
      </c>
      <c r="W64" s="410">
        <f t="shared" si="1"/>
        <v>4.2330000000000005</v>
      </c>
      <c r="X64" s="412">
        <f t="shared" si="2"/>
        <v>0.98465000000000003</v>
      </c>
      <c r="Y64" s="412">
        <f t="shared" si="3"/>
        <v>9.207650000000001</v>
      </c>
      <c r="Z64" s="413">
        <f t="shared" si="4"/>
        <v>11969.945000000002</v>
      </c>
    </row>
    <row r="65" spans="1:26" x14ac:dyDescent="0.2">
      <c r="A65" s="404">
        <v>46</v>
      </c>
      <c r="B65" s="405" t="s">
        <v>478</v>
      </c>
      <c r="C65" s="406" t="s">
        <v>479</v>
      </c>
      <c r="D65" s="407" t="s">
        <v>59</v>
      </c>
      <c r="E65" s="421">
        <v>2.46</v>
      </c>
      <c r="F65" s="422">
        <v>1</v>
      </c>
      <c r="G65" s="422">
        <v>5</v>
      </c>
      <c r="H65" s="422">
        <v>2017</v>
      </c>
      <c r="I65" s="423"/>
      <c r="J65" s="408"/>
      <c r="K65" s="433">
        <v>0.15</v>
      </c>
      <c r="L65" s="422">
        <v>70</v>
      </c>
      <c r="M65" s="411">
        <f t="shared" si="0"/>
        <v>1.827</v>
      </c>
      <c r="N65" s="422"/>
      <c r="O65" s="411"/>
      <c r="P65" s="410"/>
      <c r="Q65" s="424"/>
      <c r="R65" s="422"/>
      <c r="S65" s="424"/>
      <c r="T65" s="424"/>
      <c r="U65" s="423">
        <v>0.5</v>
      </c>
      <c r="V65" s="422">
        <v>0.4</v>
      </c>
      <c r="W65" s="410">
        <f t="shared" si="1"/>
        <v>2.8769999999999998</v>
      </c>
      <c r="X65" s="412">
        <f t="shared" si="2"/>
        <v>0.61334999999999995</v>
      </c>
      <c r="Y65" s="412">
        <f t="shared" si="3"/>
        <v>5.9503499999999994</v>
      </c>
      <c r="Z65" s="413">
        <f t="shared" si="4"/>
        <v>7735.454999999999</v>
      </c>
    </row>
    <row r="66" spans="1:26" x14ac:dyDescent="0.2">
      <c r="A66" s="404">
        <v>47</v>
      </c>
      <c r="B66" s="405" t="s">
        <v>480</v>
      </c>
      <c r="C66" s="414" t="s">
        <v>481</v>
      </c>
      <c r="D66" s="407" t="s">
        <v>59</v>
      </c>
      <c r="E66" s="421">
        <v>4.0599999999999996</v>
      </c>
      <c r="F66" s="422">
        <v>1</v>
      </c>
      <c r="G66" s="422">
        <v>12</v>
      </c>
      <c r="H66" s="422">
        <v>2016</v>
      </c>
      <c r="I66" s="435">
        <v>10</v>
      </c>
      <c r="J66" s="408">
        <f>SUM(E66)*I66/100</f>
        <v>0.40599999999999992</v>
      </c>
      <c r="K66" s="422"/>
      <c r="L66" s="422">
        <v>70</v>
      </c>
      <c r="M66" s="411">
        <f t="shared" si="0"/>
        <v>3.1261999999999994</v>
      </c>
      <c r="N66" s="422"/>
      <c r="O66" s="411"/>
      <c r="P66" s="410"/>
      <c r="Q66" s="424"/>
      <c r="R66" s="422"/>
      <c r="S66" s="424"/>
      <c r="T66" s="424"/>
      <c r="U66" s="463">
        <v>1</v>
      </c>
      <c r="V66" s="422">
        <v>0.4</v>
      </c>
      <c r="W66" s="410">
        <f t="shared" si="1"/>
        <v>4.9321999999999999</v>
      </c>
      <c r="X66" s="412">
        <f t="shared" si="2"/>
        <v>1.0495099999999997</v>
      </c>
      <c r="Y66" s="412">
        <f t="shared" si="3"/>
        <v>10.04171</v>
      </c>
      <c r="Z66" s="413">
        <f t="shared" si="4"/>
        <v>13054.223</v>
      </c>
    </row>
    <row r="67" spans="1:26" x14ac:dyDescent="0.2">
      <c r="A67" s="404">
        <v>48</v>
      </c>
      <c r="B67" s="405" t="s">
        <v>120</v>
      </c>
      <c r="C67" s="406">
        <v>27770</v>
      </c>
      <c r="D67" s="407" t="s">
        <v>65</v>
      </c>
      <c r="E67" s="421">
        <v>2.86</v>
      </c>
      <c r="F67" s="422">
        <v>1</v>
      </c>
      <c r="G67" s="422">
        <v>6</v>
      </c>
      <c r="H67" s="422">
        <v>2016</v>
      </c>
      <c r="I67" s="423"/>
      <c r="J67" s="408"/>
      <c r="K67" s="422"/>
      <c r="L67" s="422">
        <v>70</v>
      </c>
      <c r="M67" s="411">
        <f t="shared" si="0"/>
        <v>2.0019999999999998</v>
      </c>
      <c r="N67" s="422">
        <v>70</v>
      </c>
      <c r="O67" s="411">
        <f t="shared" si="5"/>
        <v>2.0019999999999998</v>
      </c>
      <c r="P67" s="410"/>
      <c r="Q67" s="424"/>
      <c r="R67" s="422">
        <v>0.1</v>
      </c>
      <c r="S67" s="424"/>
      <c r="T67" s="424"/>
      <c r="U67" s="423">
        <v>0.5</v>
      </c>
      <c r="V67" s="422">
        <v>0.4</v>
      </c>
      <c r="W67" s="410">
        <f t="shared" si="1"/>
        <v>5.0039999999999996</v>
      </c>
      <c r="X67" s="412">
        <f t="shared" si="2"/>
        <v>0.67209999999999992</v>
      </c>
      <c r="Y67" s="412">
        <f t="shared" si="3"/>
        <v>8.5360999999999994</v>
      </c>
      <c r="Z67" s="413">
        <f t="shared" si="4"/>
        <v>11096.929999999998</v>
      </c>
    </row>
    <row r="68" spans="1:26" x14ac:dyDescent="0.2">
      <c r="A68" s="404">
        <v>49</v>
      </c>
      <c r="B68" s="405" t="s">
        <v>482</v>
      </c>
      <c r="C68" s="414" t="s">
        <v>483</v>
      </c>
      <c r="D68" s="407" t="s">
        <v>57</v>
      </c>
      <c r="E68" s="461">
        <v>4.0599999999999996</v>
      </c>
      <c r="F68" s="422">
        <v>1</v>
      </c>
      <c r="G68" s="422">
        <v>12</v>
      </c>
      <c r="H68" s="422">
        <v>2015</v>
      </c>
      <c r="I68" s="423"/>
      <c r="J68" s="408"/>
      <c r="K68" s="422"/>
      <c r="L68" s="422">
        <v>70</v>
      </c>
      <c r="M68" s="411">
        <f t="shared" si="0"/>
        <v>2.8420000000000001</v>
      </c>
      <c r="N68" s="422"/>
      <c r="O68" s="411"/>
      <c r="P68" s="410"/>
      <c r="Q68" s="424"/>
      <c r="R68" s="422"/>
      <c r="S68" s="424"/>
      <c r="T68" s="424"/>
      <c r="U68" s="435">
        <v>0.7</v>
      </c>
      <c r="V68" s="422">
        <v>0.4</v>
      </c>
      <c r="W68" s="410">
        <f t="shared" si="1"/>
        <v>3.9419999999999997</v>
      </c>
      <c r="X68" s="412">
        <f t="shared" si="2"/>
        <v>0.95409999999999995</v>
      </c>
      <c r="Y68" s="412">
        <f t="shared" si="3"/>
        <v>8.9560999999999993</v>
      </c>
      <c r="Z68" s="413">
        <f t="shared" si="4"/>
        <v>11642.929999999998</v>
      </c>
    </row>
    <row r="69" spans="1:26" x14ac:dyDescent="0.2">
      <c r="A69" s="419" t="s">
        <v>191</v>
      </c>
      <c r="B69" s="405"/>
      <c r="C69" s="414"/>
      <c r="D69" s="407"/>
      <c r="E69" s="421"/>
      <c r="F69" s="422"/>
      <c r="G69" s="422"/>
      <c r="H69" s="422"/>
      <c r="I69" s="423"/>
      <c r="J69" s="408"/>
      <c r="K69" s="431"/>
      <c r="L69" s="422"/>
      <c r="M69" s="411"/>
      <c r="N69" s="422"/>
      <c r="O69" s="411"/>
      <c r="P69" s="410"/>
      <c r="Q69" s="424"/>
      <c r="R69" s="422"/>
      <c r="S69" s="424"/>
      <c r="T69" s="424"/>
      <c r="U69" s="423"/>
      <c r="V69" s="422"/>
      <c r="W69" s="410"/>
      <c r="X69" s="412">
        <f t="shared" si="2"/>
        <v>0</v>
      </c>
      <c r="Y69" s="412"/>
      <c r="Z69" s="413"/>
    </row>
    <row r="70" spans="1:26" x14ac:dyDescent="0.2">
      <c r="A70" s="419">
        <v>50</v>
      </c>
      <c r="B70" s="405" t="s">
        <v>114</v>
      </c>
      <c r="C70" s="406">
        <v>29465</v>
      </c>
      <c r="D70" s="407" t="s">
        <v>112</v>
      </c>
      <c r="E70" s="614">
        <v>3</v>
      </c>
      <c r="F70" s="408">
        <v>1</v>
      </c>
      <c r="G70" s="408">
        <v>6</v>
      </c>
      <c r="H70" s="408">
        <v>2015</v>
      </c>
      <c r="I70" s="409"/>
      <c r="J70" s="408"/>
      <c r="K70" s="408">
        <v>0.15</v>
      </c>
      <c r="L70" s="408">
        <v>70</v>
      </c>
      <c r="M70" s="411">
        <f t="shared" ref="M70" si="29">SUM(E70+J70+K70)*L70/100</f>
        <v>2.2050000000000001</v>
      </c>
      <c r="N70" s="408">
        <v>70</v>
      </c>
      <c r="O70" s="411">
        <f t="shared" ref="O70" si="30">SUM(E70+J70+K70)*N70/100</f>
        <v>2.2050000000000001</v>
      </c>
      <c r="P70" s="410"/>
      <c r="Q70" s="408"/>
      <c r="R70" s="408"/>
      <c r="S70" s="408"/>
      <c r="T70" s="408"/>
      <c r="U70" s="409"/>
      <c r="V70" s="408">
        <v>0.5</v>
      </c>
      <c r="W70" s="410">
        <f t="shared" ref="W70" si="31">SUM(J70+K70+M70+O70+P70+Q70+R70+S70+T70+U70+V70)</f>
        <v>5.0600000000000005</v>
      </c>
      <c r="X70" s="412">
        <f t="shared" si="2"/>
        <v>0.74024999999999996</v>
      </c>
      <c r="Y70" s="412">
        <f t="shared" ref="Y70" si="32">SUM(E70+W70+X70)</f>
        <v>8.8002500000000001</v>
      </c>
      <c r="Z70" s="413">
        <f t="shared" ref="Z70" si="33">SUM(Y70)*1300</f>
        <v>11440.325000000001</v>
      </c>
    </row>
    <row r="71" spans="1:26" x14ac:dyDescent="0.2">
      <c r="A71" s="404">
        <v>51</v>
      </c>
      <c r="B71" s="405" t="s">
        <v>485</v>
      </c>
      <c r="C71" s="406">
        <v>28218</v>
      </c>
      <c r="D71" s="407" t="s">
        <v>59</v>
      </c>
      <c r="E71" s="458">
        <v>2.46</v>
      </c>
      <c r="F71" s="408">
        <v>1</v>
      </c>
      <c r="G71" s="408">
        <v>7</v>
      </c>
      <c r="H71" s="408">
        <v>2015</v>
      </c>
      <c r="I71" s="409"/>
      <c r="J71" s="408"/>
      <c r="K71" s="410">
        <v>0.15</v>
      </c>
      <c r="L71" s="408">
        <v>70</v>
      </c>
      <c r="M71" s="411">
        <f t="shared" si="0"/>
        <v>1.827</v>
      </c>
      <c r="N71" s="417">
        <v>70</v>
      </c>
      <c r="O71" s="411">
        <f t="shared" si="5"/>
        <v>1.827</v>
      </c>
      <c r="P71" s="410"/>
      <c r="Q71" s="408"/>
      <c r="R71" s="408"/>
      <c r="S71" s="408"/>
      <c r="T71" s="408"/>
      <c r="U71" s="409"/>
      <c r="V71" s="408">
        <v>0.5</v>
      </c>
      <c r="W71" s="410">
        <f t="shared" si="1"/>
        <v>4.3040000000000003</v>
      </c>
      <c r="X71" s="412">
        <f t="shared" si="2"/>
        <v>0.61334999999999995</v>
      </c>
      <c r="Y71" s="412">
        <f t="shared" si="3"/>
        <v>7.3773499999999999</v>
      </c>
      <c r="Z71" s="413">
        <f t="shared" si="4"/>
        <v>9590.5550000000003</v>
      </c>
    </row>
    <row r="72" spans="1:26" x14ac:dyDescent="0.2">
      <c r="A72" s="404">
        <v>52</v>
      </c>
      <c r="B72" s="405" t="s">
        <v>181</v>
      </c>
      <c r="C72" s="414" t="s">
        <v>486</v>
      </c>
      <c r="D72" s="407" t="s">
        <v>59</v>
      </c>
      <c r="E72" s="421">
        <v>4.0599999999999996</v>
      </c>
      <c r="F72" s="422">
        <v>1</v>
      </c>
      <c r="G72" s="422">
        <v>1</v>
      </c>
      <c r="H72" s="422">
        <v>2016</v>
      </c>
      <c r="I72" s="423">
        <v>8</v>
      </c>
      <c r="J72" s="408">
        <f>SUM(E72)*I72/100</f>
        <v>0.32479999999999998</v>
      </c>
      <c r="K72" s="422">
        <v>0.15</v>
      </c>
      <c r="L72" s="422">
        <v>70</v>
      </c>
      <c r="M72" s="411">
        <f t="shared" si="0"/>
        <v>3.1743599999999996</v>
      </c>
      <c r="N72" s="422"/>
      <c r="O72" s="411"/>
      <c r="P72" s="410"/>
      <c r="Q72" s="424"/>
      <c r="R72" s="422"/>
      <c r="S72" s="424"/>
      <c r="T72" s="424"/>
      <c r="U72" s="463">
        <v>1</v>
      </c>
      <c r="V72" s="422">
        <v>0.5</v>
      </c>
      <c r="W72" s="410">
        <f t="shared" si="1"/>
        <v>5.1491600000000002</v>
      </c>
      <c r="X72" s="412">
        <f t="shared" si="2"/>
        <v>1.0656779999999999</v>
      </c>
      <c r="Y72" s="412">
        <f t="shared" si="3"/>
        <v>10.274838000000001</v>
      </c>
      <c r="Z72" s="413">
        <f t="shared" si="4"/>
        <v>13357.289400000001</v>
      </c>
    </row>
    <row r="73" spans="1:26" x14ac:dyDescent="0.2">
      <c r="A73" s="404">
        <v>53</v>
      </c>
      <c r="B73" s="405" t="s">
        <v>487</v>
      </c>
      <c r="C73" s="406">
        <v>27921</v>
      </c>
      <c r="D73" s="407" t="s">
        <v>65</v>
      </c>
      <c r="E73" s="608">
        <v>4.0599999999999996</v>
      </c>
      <c r="F73" s="408">
        <v>1</v>
      </c>
      <c r="G73" s="408">
        <v>1</v>
      </c>
      <c r="H73" s="408">
        <v>2017</v>
      </c>
      <c r="I73" s="409"/>
      <c r="J73" s="408"/>
      <c r="K73" s="408"/>
      <c r="L73" s="408">
        <v>70</v>
      </c>
      <c r="M73" s="411">
        <f t="shared" ref="M73:M85" si="34">SUM(E73+J73+K73)*L73/100</f>
        <v>2.8420000000000001</v>
      </c>
      <c r="N73" s="408"/>
      <c r="O73" s="411"/>
      <c r="P73" s="410"/>
      <c r="Q73" s="408"/>
      <c r="R73" s="408">
        <v>0.1</v>
      </c>
      <c r="S73" s="408"/>
      <c r="T73" s="408"/>
      <c r="U73" s="409">
        <v>0.7</v>
      </c>
      <c r="V73" s="408">
        <v>0.5</v>
      </c>
      <c r="W73" s="410">
        <f t="shared" ref="W73:W85" si="35">SUM(J73+K73+M73+O73+P73+Q73+R73+S73+T73+U73+V73)</f>
        <v>4.1420000000000003</v>
      </c>
      <c r="X73" s="412">
        <f t="shared" si="2"/>
        <v>0.95409999999999995</v>
      </c>
      <c r="Y73" s="412">
        <f t="shared" ref="Y73:Y85" si="36">SUM(E73+W73+X73)</f>
        <v>9.1561000000000003</v>
      </c>
      <c r="Z73" s="413">
        <f t="shared" ref="Z73:Z85" si="37">SUM(Y73)*1300</f>
        <v>11902.93</v>
      </c>
    </row>
    <row r="74" spans="1:26" x14ac:dyDescent="0.2">
      <c r="A74" s="404">
        <v>54</v>
      </c>
      <c r="B74" s="405" t="s">
        <v>488</v>
      </c>
      <c r="C74" s="406">
        <v>30646</v>
      </c>
      <c r="D74" s="407" t="s">
        <v>60</v>
      </c>
      <c r="E74" s="421">
        <v>2.06</v>
      </c>
      <c r="F74" s="422">
        <v>1</v>
      </c>
      <c r="G74" s="422">
        <v>7</v>
      </c>
      <c r="H74" s="422">
        <v>2016</v>
      </c>
      <c r="I74" s="423"/>
      <c r="J74" s="408"/>
      <c r="K74" s="422"/>
      <c r="L74" s="422">
        <v>70</v>
      </c>
      <c r="M74" s="411">
        <f t="shared" si="34"/>
        <v>1.4420000000000002</v>
      </c>
      <c r="N74" s="422">
        <v>70</v>
      </c>
      <c r="O74" s="411">
        <f t="shared" si="5"/>
        <v>1.4420000000000002</v>
      </c>
      <c r="P74" s="410"/>
      <c r="Q74" s="424"/>
      <c r="R74" s="422"/>
      <c r="S74" s="424"/>
      <c r="T74" s="424"/>
      <c r="U74" s="423"/>
      <c r="V74" s="422">
        <v>0.5</v>
      </c>
      <c r="W74" s="410">
        <f t="shared" si="35"/>
        <v>3.3840000000000003</v>
      </c>
      <c r="X74" s="412">
        <f t="shared" si="2"/>
        <v>0.48410000000000003</v>
      </c>
      <c r="Y74" s="412">
        <f t="shared" si="36"/>
        <v>5.9281000000000006</v>
      </c>
      <c r="Z74" s="413">
        <f t="shared" si="37"/>
        <v>7706.5300000000007</v>
      </c>
    </row>
    <row r="75" spans="1:26" x14ac:dyDescent="0.2">
      <c r="A75" s="404">
        <v>55</v>
      </c>
      <c r="B75" s="405" t="s">
        <v>474</v>
      </c>
      <c r="C75" s="414" t="s">
        <v>475</v>
      </c>
      <c r="D75" s="407" t="s">
        <v>57</v>
      </c>
      <c r="E75" s="421">
        <v>2.66</v>
      </c>
      <c r="F75" s="422">
        <v>1</v>
      </c>
      <c r="G75" s="422">
        <v>1</v>
      </c>
      <c r="H75" s="422">
        <v>2017</v>
      </c>
      <c r="I75" s="423"/>
      <c r="J75" s="408"/>
      <c r="K75" s="422"/>
      <c r="L75" s="422">
        <v>70</v>
      </c>
      <c r="M75" s="411">
        <f t="shared" ref="M75" si="38">SUM(E75+J75+K75)*L75/100</f>
        <v>1.8620000000000001</v>
      </c>
      <c r="N75" s="422"/>
      <c r="O75" s="411"/>
      <c r="P75" s="410"/>
      <c r="Q75" s="424"/>
      <c r="R75" s="422"/>
      <c r="S75" s="424"/>
      <c r="T75" s="424"/>
      <c r="U75" s="435">
        <v>0.7</v>
      </c>
      <c r="V75" s="422">
        <v>0.5</v>
      </c>
      <c r="W75" s="410">
        <f t="shared" ref="W75" si="39">SUM(J75+K75+M75+O75+P75+Q75+R75+S75+T75+U75+V75)</f>
        <v>3.0620000000000003</v>
      </c>
      <c r="X75" s="412">
        <f t="shared" si="2"/>
        <v>0.6251000000000001</v>
      </c>
      <c r="Y75" s="412">
        <f t="shared" si="36"/>
        <v>6.3471000000000002</v>
      </c>
      <c r="Z75" s="413">
        <f t="shared" ref="Z75" si="40">SUM(Y75)*1300</f>
        <v>8251.23</v>
      </c>
    </row>
    <row r="76" spans="1:26" x14ac:dyDescent="0.2">
      <c r="A76" s="827" t="s">
        <v>489</v>
      </c>
      <c r="B76" s="828"/>
      <c r="C76" s="414"/>
      <c r="D76" s="407"/>
      <c r="E76" s="421"/>
      <c r="F76" s="422"/>
      <c r="G76" s="422"/>
      <c r="H76" s="422"/>
      <c r="I76" s="423"/>
      <c r="J76" s="408"/>
      <c r="K76" s="422"/>
      <c r="L76" s="422"/>
      <c r="M76" s="411"/>
      <c r="N76" s="422"/>
      <c r="O76" s="411"/>
      <c r="P76" s="410"/>
      <c r="Q76" s="424"/>
      <c r="R76" s="422"/>
      <c r="S76" s="424"/>
      <c r="T76" s="424"/>
      <c r="U76" s="435"/>
      <c r="V76" s="422"/>
      <c r="W76" s="410"/>
      <c r="X76" s="412">
        <f t="shared" si="2"/>
        <v>0</v>
      </c>
      <c r="Y76" s="412"/>
      <c r="Z76" s="413"/>
    </row>
    <row r="77" spans="1:26" x14ac:dyDescent="0.2">
      <c r="A77" s="621">
        <v>56</v>
      </c>
      <c r="B77" s="405" t="s">
        <v>490</v>
      </c>
      <c r="C77" s="414" t="s">
        <v>491</v>
      </c>
      <c r="D77" s="407" t="s">
        <v>112</v>
      </c>
      <c r="E77" s="461">
        <v>4.32</v>
      </c>
      <c r="F77" s="422">
        <v>1</v>
      </c>
      <c r="G77" s="422">
        <v>12</v>
      </c>
      <c r="H77" s="422">
        <v>2014</v>
      </c>
      <c r="I77" s="423"/>
      <c r="J77" s="408"/>
      <c r="K77" s="431">
        <v>0.2</v>
      </c>
      <c r="L77" s="422">
        <v>70</v>
      </c>
      <c r="M77" s="411">
        <f t="shared" si="34"/>
        <v>3.1640000000000001</v>
      </c>
      <c r="N77" s="422"/>
      <c r="O77" s="411"/>
      <c r="P77" s="410"/>
      <c r="Q77" s="424"/>
      <c r="R77" s="422"/>
      <c r="S77" s="424"/>
      <c r="T77" s="424"/>
      <c r="U77" s="427">
        <v>0.7</v>
      </c>
      <c r="V77" s="422">
        <v>0.5</v>
      </c>
      <c r="W77" s="410">
        <f t="shared" si="35"/>
        <v>4.5640000000000001</v>
      </c>
      <c r="X77" s="412">
        <f t="shared" ref="X77:X85" si="41">SUM(E77+J77+K77)*23.5/100</f>
        <v>1.0622</v>
      </c>
      <c r="Y77" s="412">
        <f t="shared" si="36"/>
        <v>9.946200000000001</v>
      </c>
      <c r="Z77" s="413">
        <f t="shared" si="37"/>
        <v>12930.060000000001</v>
      </c>
    </row>
    <row r="78" spans="1:26" x14ac:dyDescent="0.2">
      <c r="A78" s="404">
        <v>57</v>
      </c>
      <c r="B78" s="405" t="s">
        <v>492</v>
      </c>
      <c r="C78" s="406">
        <v>31358</v>
      </c>
      <c r="D78" s="407" t="s">
        <v>59</v>
      </c>
      <c r="E78" s="421">
        <v>2.66</v>
      </c>
      <c r="F78" s="422">
        <v>1</v>
      </c>
      <c r="G78" s="422">
        <v>1</v>
      </c>
      <c r="H78" s="422">
        <v>2017</v>
      </c>
      <c r="I78" s="423"/>
      <c r="J78" s="408"/>
      <c r="K78" s="422">
        <v>0.15</v>
      </c>
      <c r="L78" s="422">
        <v>70</v>
      </c>
      <c r="M78" s="411">
        <f t="shared" si="34"/>
        <v>1.9670000000000001</v>
      </c>
      <c r="N78" s="422"/>
      <c r="O78" s="411"/>
      <c r="P78" s="410"/>
      <c r="Q78" s="424"/>
      <c r="R78" s="422"/>
      <c r="S78" s="424"/>
      <c r="T78" s="424"/>
      <c r="U78" s="423">
        <v>0.5</v>
      </c>
      <c r="V78" s="422">
        <v>0.5</v>
      </c>
      <c r="W78" s="410">
        <f t="shared" si="35"/>
        <v>3.117</v>
      </c>
      <c r="X78" s="412">
        <f t="shared" si="41"/>
        <v>0.66034999999999999</v>
      </c>
      <c r="Y78" s="412">
        <f t="shared" si="36"/>
        <v>6.4373500000000003</v>
      </c>
      <c r="Z78" s="413">
        <f t="shared" si="37"/>
        <v>8368.5550000000003</v>
      </c>
    </row>
    <row r="79" spans="1:26" x14ac:dyDescent="0.2">
      <c r="A79" s="404">
        <v>58</v>
      </c>
      <c r="B79" s="405" t="s">
        <v>493</v>
      </c>
      <c r="C79" s="406" t="s">
        <v>494</v>
      </c>
      <c r="D79" s="407" t="s">
        <v>57</v>
      </c>
      <c r="E79" s="461">
        <v>3.86</v>
      </c>
      <c r="F79" s="422">
        <v>1</v>
      </c>
      <c r="G79" s="422">
        <v>12</v>
      </c>
      <c r="H79" s="422">
        <v>2015</v>
      </c>
      <c r="I79" s="423"/>
      <c r="J79" s="408"/>
      <c r="K79" s="422"/>
      <c r="L79" s="422">
        <v>70</v>
      </c>
      <c r="M79" s="411">
        <f t="shared" si="34"/>
        <v>2.702</v>
      </c>
      <c r="N79" s="422"/>
      <c r="O79" s="411"/>
      <c r="P79" s="410"/>
      <c r="Q79" s="424"/>
      <c r="R79" s="422"/>
      <c r="S79" s="424"/>
      <c r="T79" s="424"/>
      <c r="U79" s="463">
        <v>1</v>
      </c>
      <c r="V79" s="422">
        <v>0.5</v>
      </c>
      <c r="W79" s="410">
        <f t="shared" si="35"/>
        <v>4.202</v>
      </c>
      <c r="X79" s="412">
        <f t="shared" si="41"/>
        <v>0.90709999999999991</v>
      </c>
      <c r="Y79" s="412">
        <f t="shared" si="36"/>
        <v>8.9690999999999992</v>
      </c>
      <c r="Z79" s="413">
        <f t="shared" si="37"/>
        <v>11659.829999999998</v>
      </c>
    </row>
    <row r="80" spans="1:26" x14ac:dyDescent="0.2">
      <c r="A80" s="404">
        <v>59</v>
      </c>
      <c r="B80" s="405" t="s">
        <v>495</v>
      </c>
      <c r="C80" s="414" t="s">
        <v>496</v>
      </c>
      <c r="D80" s="407" t="s">
        <v>65</v>
      </c>
      <c r="E80" s="421">
        <v>2.66</v>
      </c>
      <c r="F80" s="422">
        <v>1</v>
      </c>
      <c r="G80" s="422">
        <v>1</v>
      </c>
      <c r="H80" s="422">
        <v>2017</v>
      </c>
      <c r="I80" s="423"/>
      <c r="J80" s="408"/>
      <c r="K80" s="422"/>
      <c r="L80" s="422">
        <v>70</v>
      </c>
      <c r="M80" s="411">
        <f t="shared" si="34"/>
        <v>1.8620000000000001</v>
      </c>
      <c r="N80" s="422"/>
      <c r="O80" s="411"/>
      <c r="P80" s="410"/>
      <c r="Q80" s="424"/>
      <c r="R80" s="422">
        <v>0.1</v>
      </c>
      <c r="S80" s="424"/>
      <c r="T80" s="424"/>
      <c r="U80" s="423">
        <v>0.5</v>
      </c>
      <c r="V80" s="422">
        <v>0.5</v>
      </c>
      <c r="W80" s="410">
        <f t="shared" si="35"/>
        <v>2.9620000000000002</v>
      </c>
      <c r="X80" s="412">
        <f t="shared" si="41"/>
        <v>0.6251000000000001</v>
      </c>
      <c r="Y80" s="412">
        <f t="shared" si="36"/>
        <v>6.2470999999999997</v>
      </c>
      <c r="Z80" s="413">
        <f t="shared" si="37"/>
        <v>8121.23</v>
      </c>
    </row>
    <row r="81" spans="1:26" x14ac:dyDescent="0.2">
      <c r="A81" s="827" t="s">
        <v>530</v>
      </c>
      <c r="B81" s="828"/>
      <c r="C81" s="420"/>
      <c r="D81" s="436"/>
      <c r="E81" s="421"/>
      <c r="F81" s="422"/>
      <c r="G81" s="422"/>
      <c r="H81" s="422"/>
      <c r="I81" s="423"/>
      <c r="J81" s="408"/>
      <c r="K81" s="422"/>
      <c r="L81" s="422"/>
      <c r="M81" s="411"/>
      <c r="N81" s="422"/>
      <c r="O81" s="411"/>
      <c r="P81" s="410"/>
      <c r="Q81" s="424"/>
      <c r="R81" s="422"/>
      <c r="S81" s="424"/>
      <c r="T81" s="424"/>
      <c r="U81" s="423"/>
      <c r="V81" s="422"/>
      <c r="W81" s="410"/>
      <c r="X81" s="412">
        <f t="shared" si="41"/>
        <v>0</v>
      </c>
      <c r="Y81" s="412"/>
      <c r="Z81" s="413">
        <f t="shared" si="37"/>
        <v>0</v>
      </c>
    </row>
    <row r="82" spans="1:26" x14ac:dyDescent="0.2">
      <c r="A82" s="404">
        <v>60</v>
      </c>
      <c r="B82" s="405" t="s">
        <v>498</v>
      </c>
      <c r="C82" s="406">
        <v>30357</v>
      </c>
      <c r="D82" s="407" t="s">
        <v>59</v>
      </c>
      <c r="E82" s="421">
        <v>2.66</v>
      </c>
      <c r="F82" s="422">
        <v>1</v>
      </c>
      <c r="G82" s="422">
        <v>1</v>
      </c>
      <c r="H82" s="422">
        <v>2017</v>
      </c>
      <c r="I82" s="423"/>
      <c r="J82" s="408"/>
      <c r="K82" s="431">
        <v>0.2</v>
      </c>
      <c r="L82" s="422">
        <v>70</v>
      </c>
      <c r="M82" s="411">
        <f t="shared" si="34"/>
        <v>2.0020000000000002</v>
      </c>
      <c r="N82" s="422"/>
      <c r="O82" s="411"/>
      <c r="P82" s="410"/>
      <c r="Q82" s="424"/>
      <c r="R82" s="422"/>
      <c r="S82" s="424"/>
      <c r="T82" s="424"/>
      <c r="U82" s="423">
        <v>0.5</v>
      </c>
      <c r="V82" s="422">
        <v>0.5</v>
      </c>
      <c r="W82" s="410">
        <f t="shared" si="35"/>
        <v>3.2020000000000004</v>
      </c>
      <c r="X82" s="412">
        <f t="shared" si="41"/>
        <v>0.67210000000000003</v>
      </c>
      <c r="Y82" s="412">
        <f t="shared" si="36"/>
        <v>6.5341000000000005</v>
      </c>
      <c r="Z82" s="413">
        <f t="shared" si="37"/>
        <v>8494.33</v>
      </c>
    </row>
    <row r="83" spans="1:26" x14ac:dyDescent="0.2">
      <c r="A83" s="404">
        <v>61</v>
      </c>
      <c r="B83" s="405" t="s">
        <v>499</v>
      </c>
      <c r="C83" s="406">
        <v>32545</v>
      </c>
      <c r="D83" s="407" t="s">
        <v>59</v>
      </c>
      <c r="E83" s="461">
        <v>2.06</v>
      </c>
      <c r="F83" s="422">
        <v>1</v>
      </c>
      <c r="G83" s="422">
        <v>12</v>
      </c>
      <c r="H83" s="422">
        <v>2015</v>
      </c>
      <c r="I83" s="423"/>
      <c r="J83" s="408"/>
      <c r="K83" s="433">
        <v>0.15</v>
      </c>
      <c r="L83" s="422">
        <v>70</v>
      </c>
      <c r="M83" s="411">
        <f t="shared" si="34"/>
        <v>1.5469999999999999</v>
      </c>
      <c r="N83" s="422">
        <v>70</v>
      </c>
      <c r="O83" s="411">
        <f t="shared" ref="O83" si="42">SUM(E83+J83+K83)*N83/100</f>
        <v>1.5469999999999999</v>
      </c>
      <c r="P83" s="410"/>
      <c r="Q83" s="424"/>
      <c r="R83" s="422"/>
      <c r="S83" s="424"/>
      <c r="T83" s="424"/>
      <c r="U83" s="423"/>
      <c r="V83" s="422">
        <v>0.5</v>
      </c>
      <c r="W83" s="410">
        <f t="shared" si="35"/>
        <v>3.7439999999999998</v>
      </c>
      <c r="X83" s="412">
        <f t="shared" si="41"/>
        <v>0.51934999999999998</v>
      </c>
      <c r="Y83" s="412">
        <f t="shared" si="36"/>
        <v>6.3233500000000005</v>
      </c>
      <c r="Z83" s="413">
        <f t="shared" si="37"/>
        <v>8220.3550000000014</v>
      </c>
    </row>
    <row r="84" spans="1:26" x14ac:dyDescent="0.2">
      <c r="A84" s="404">
        <v>62</v>
      </c>
      <c r="B84" s="405" t="s">
        <v>263</v>
      </c>
      <c r="C84" s="414" t="s">
        <v>500</v>
      </c>
      <c r="D84" s="407" t="s">
        <v>65</v>
      </c>
      <c r="E84" s="458">
        <v>4.0599999999999996</v>
      </c>
      <c r="F84" s="408">
        <v>1</v>
      </c>
      <c r="G84" s="408">
        <v>10</v>
      </c>
      <c r="H84" s="408">
        <v>2015</v>
      </c>
      <c r="I84" s="409"/>
      <c r="J84" s="408"/>
      <c r="K84" s="408">
        <v>0.15</v>
      </c>
      <c r="L84" s="408">
        <v>70</v>
      </c>
      <c r="M84" s="411">
        <f t="shared" si="34"/>
        <v>2.9470000000000001</v>
      </c>
      <c r="N84" s="408"/>
      <c r="O84" s="411"/>
      <c r="P84" s="410"/>
      <c r="Q84" s="408"/>
      <c r="R84" s="408">
        <v>0.1</v>
      </c>
      <c r="S84" s="408"/>
      <c r="T84" s="408"/>
      <c r="U84" s="460">
        <v>1</v>
      </c>
      <c r="V84" s="408">
        <v>0.5</v>
      </c>
      <c r="W84" s="410">
        <f t="shared" si="35"/>
        <v>4.6970000000000001</v>
      </c>
      <c r="X84" s="412">
        <f t="shared" si="41"/>
        <v>0.98935000000000006</v>
      </c>
      <c r="Y84" s="412">
        <f t="shared" si="36"/>
        <v>9.7463499999999996</v>
      </c>
      <c r="Z84" s="413">
        <f t="shared" si="37"/>
        <v>12670.254999999999</v>
      </c>
    </row>
    <row r="85" spans="1:26" x14ac:dyDescent="0.2">
      <c r="A85" s="404">
        <v>63</v>
      </c>
      <c r="B85" s="405" t="s">
        <v>501</v>
      </c>
      <c r="C85" s="414" t="s">
        <v>502</v>
      </c>
      <c r="D85" s="407" t="s">
        <v>57</v>
      </c>
      <c r="E85" s="421">
        <v>2.66</v>
      </c>
      <c r="F85" s="422">
        <v>1</v>
      </c>
      <c r="G85" s="422">
        <v>1</v>
      </c>
      <c r="H85" s="422">
        <v>2017</v>
      </c>
      <c r="I85" s="423"/>
      <c r="J85" s="408"/>
      <c r="K85" s="422"/>
      <c r="L85" s="422">
        <v>70</v>
      </c>
      <c r="M85" s="411">
        <f t="shared" si="34"/>
        <v>1.8620000000000001</v>
      </c>
      <c r="N85" s="422"/>
      <c r="O85" s="411"/>
      <c r="P85" s="410"/>
      <c r="Q85" s="424"/>
      <c r="R85" s="422"/>
      <c r="S85" s="424"/>
      <c r="T85" s="424"/>
      <c r="U85" s="423">
        <v>0.5</v>
      </c>
      <c r="V85" s="422">
        <v>0.5</v>
      </c>
      <c r="W85" s="410">
        <f t="shared" si="35"/>
        <v>2.8620000000000001</v>
      </c>
      <c r="X85" s="412">
        <f t="shared" si="41"/>
        <v>0.6251000000000001</v>
      </c>
      <c r="Y85" s="412">
        <f t="shared" si="36"/>
        <v>6.1471</v>
      </c>
      <c r="Z85" s="413">
        <f t="shared" si="37"/>
        <v>7991.23</v>
      </c>
    </row>
    <row r="86" spans="1:26" ht="15" thickBot="1" x14ac:dyDescent="0.25">
      <c r="A86" s="801" t="s">
        <v>55</v>
      </c>
      <c r="B86" s="802"/>
      <c r="C86" s="610"/>
      <c r="D86" s="610"/>
      <c r="E86" s="438">
        <f>SUM(E12:E85)</f>
        <v>205.19000000000003</v>
      </c>
      <c r="F86" s="610"/>
      <c r="G86" s="610"/>
      <c r="H86" s="610"/>
      <c r="I86" s="439"/>
      <c r="J86" s="440">
        <f>SUM(J12:J85)</f>
        <v>2.6795999999999998</v>
      </c>
      <c r="K86" s="441">
        <f>SUM(K12:K85)</f>
        <v>4.5000000000000009</v>
      </c>
      <c r="L86" s="610"/>
      <c r="M86" s="442">
        <f>SUM(M12:M85)</f>
        <v>137.82847999999996</v>
      </c>
      <c r="N86" s="610"/>
      <c r="O86" s="442">
        <f>SUM(O12:O85)</f>
        <v>44.914659999999991</v>
      </c>
      <c r="P86" s="443"/>
      <c r="Q86" s="610"/>
      <c r="R86" s="442">
        <f>SUM(R12:R85)</f>
        <v>1.2</v>
      </c>
      <c r="S86" s="610"/>
      <c r="T86" s="610"/>
      <c r="U86" s="438">
        <f t="shared" ref="U86:Z86" si="43">SUM(U12:U85)</f>
        <v>32.799999999999997</v>
      </c>
      <c r="V86" s="444">
        <f t="shared" si="43"/>
        <v>27.699999999999992</v>
      </c>
      <c r="W86" s="442">
        <f t="shared" si="43"/>
        <v>251.62273999999996</v>
      </c>
      <c r="X86" s="440">
        <f t="shared" si="43"/>
        <v>49.906856000000012</v>
      </c>
      <c r="Y86" s="442">
        <f t="shared" si="43"/>
        <v>506.71959600000002</v>
      </c>
      <c r="Z86" s="445">
        <f t="shared" si="43"/>
        <v>658735.47480000008</v>
      </c>
    </row>
    <row r="87" spans="1:26" ht="17.25" thickTop="1" thickBot="1" x14ac:dyDescent="0.3">
      <c r="A87" s="622"/>
      <c r="B87" s="446"/>
      <c r="C87" s="446"/>
      <c r="D87" s="446"/>
      <c r="E87" s="446"/>
      <c r="F87" s="446"/>
      <c r="G87" s="446"/>
      <c r="H87" s="447"/>
      <c r="I87" s="446"/>
      <c r="J87" s="446"/>
      <c r="K87" s="446"/>
      <c r="L87" s="446"/>
      <c r="M87" s="448"/>
      <c r="N87" s="446"/>
      <c r="O87" s="449"/>
      <c r="P87" s="446"/>
      <c r="Q87" s="446"/>
      <c r="R87" s="446"/>
      <c r="S87" s="446"/>
      <c r="T87" s="446"/>
      <c r="U87" s="446"/>
      <c r="V87" s="446"/>
      <c r="W87" s="446"/>
      <c r="X87" s="446"/>
      <c r="Y87" s="446"/>
      <c r="Z87" s="395"/>
    </row>
    <row r="88" spans="1:26" ht="17.25" thickTop="1" x14ac:dyDescent="0.25">
      <c r="A88" s="446"/>
      <c r="B88" s="446"/>
      <c r="C88" s="446"/>
      <c r="D88" s="446"/>
      <c r="E88" s="446"/>
      <c r="F88" s="446"/>
      <c r="G88" s="446"/>
      <c r="H88" s="447"/>
      <c r="I88" s="446"/>
      <c r="J88" s="446"/>
      <c r="K88" s="446"/>
      <c r="L88" s="446"/>
      <c r="M88" s="450"/>
      <c r="N88" s="803" t="s">
        <v>531</v>
      </c>
      <c r="O88" s="803"/>
      <c r="P88" s="803"/>
      <c r="Q88" s="803"/>
      <c r="R88" s="803"/>
      <c r="S88" s="803"/>
      <c r="T88" s="803"/>
      <c r="U88" s="803"/>
      <c r="V88" s="803"/>
      <c r="W88" s="803"/>
      <c r="X88" s="803"/>
      <c r="Y88" s="803"/>
      <c r="Z88" s="803"/>
    </row>
    <row r="89" spans="1:26" ht="16.5" x14ac:dyDescent="0.25">
      <c r="A89" s="446"/>
      <c r="B89" s="446"/>
      <c r="C89" s="446"/>
      <c r="D89" s="446"/>
      <c r="E89" s="446"/>
      <c r="F89" s="446"/>
      <c r="G89" s="446"/>
      <c r="H89" s="447"/>
      <c r="I89" s="446"/>
      <c r="J89" s="446"/>
      <c r="K89" s="446"/>
      <c r="L89" s="446"/>
      <c r="M89" s="631">
        <v>137.964</v>
      </c>
      <c r="N89" s="450"/>
      <c r="O89" s="450"/>
      <c r="P89" s="604"/>
      <c r="Q89" s="604"/>
      <c r="R89" s="604"/>
      <c r="S89" s="604"/>
      <c r="T89" s="604"/>
      <c r="U89" s="604"/>
      <c r="V89" s="604"/>
      <c r="W89" s="604"/>
      <c r="X89" s="604"/>
      <c r="Y89" s="604"/>
      <c r="Z89" s="604"/>
    </row>
    <row r="90" spans="1:26" ht="16.5" x14ac:dyDescent="0.25">
      <c r="A90" s="446"/>
      <c r="B90" s="829" t="s">
        <v>526</v>
      </c>
      <c r="C90" s="829"/>
      <c r="D90" s="829"/>
      <c r="E90" s="392"/>
      <c r="F90" s="804" t="s">
        <v>386</v>
      </c>
      <c r="G90" s="804"/>
      <c r="H90" s="804"/>
      <c r="I90" s="804"/>
      <c r="J90" s="804"/>
      <c r="K90" s="804"/>
      <c r="L90" s="804"/>
      <c r="M90" s="633">
        <v>137.828</v>
      </c>
      <c r="N90" s="804" t="s">
        <v>503</v>
      </c>
      <c r="O90" s="804"/>
      <c r="P90" s="804"/>
      <c r="Q90" s="804"/>
      <c r="R90" s="804"/>
      <c r="S90" s="804"/>
      <c r="T90" s="804"/>
      <c r="U90" s="804"/>
      <c r="V90" s="804"/>
      <c r="W90" s="805" t="s">
        <v>45</v>
      </c>
      <c r="X90" s="805"/>
      <c r="Y90" s="805"/>
      <c r="Z90" s="805"/>
    </row>
    <row r="91" spans="1:26" ht="16.5" x14ac:dyDescent="0.25">
      <c r="A91" s="617"/>
      <c r="B91" s="453"/>
      <c r="C91" s="453"/>
      <c r="D91" s="453"/>
      <c r="E91" s="605"/>
      <c r="F91" s="454"/>
      <c r="G91" s="454"/>
      <c r="H91" s="392"/>
      <c r="I91" s="392"/>
      <c r="J91" s="392"/>
      <c r="K91" s="454"/>
      <c r="L91" s="454"/>
      <c r="M91" s="634">
        <f>M89-M90</f>
        <v>0.13599999999999568</v>
      </c>
      <c r="N91" s="454"/>
      <c r="O91" s="632">
        <v>44.914999999999999</v>
      </c>
      <c r="P91" s="453"/>
      <c r="Q91" s="453"/>
      <c r="R91" s="454"/>
      <c r="S91" s="453"/>
      <c r="T91" s="455"/>
      <c r="U91" s="455"/>
      <c r="V91" s="453"/>
      <c r="W91" s="453"/>
      <c r="X91" s="454"/>
      <c r="Y91" s="453"/>
      <c r="Z91" s="395"/>
    </row>
    <row r="92" spans="1:26" ht="17.25" x14ac:dyDescent="0.25">
      <c r="A92" s="452"/>
      <c r="B92" s="453"/>
      <c r="C92" s="453"/>
      <c r="D92" s="453"/>
      <c r="E92" s="605"/>
      <c r="F92" s="454"/>
      <c r="G92" s="454"/>
      <c r="H92" s="392"/>
      <c r="I92" s="392"/>
      <c r="J92" s="392"/>
      <c r="K92" s="454"/>
      <c r="L92" s="454"/>
      <c r="M92" s="632"/>
      <c r="N92" s="454"/>
      <c r="O92" s="632">
        <v>44.634999999999998</v>
      </c>
      <c r="P92" s="453"/>
      <c r="Q92" s="453"/>
      <c r="R92" s="454"/>
      <c r="S92" s="453"/>
      <c r="T92" s="455"/>
      <c r="U92" s="455"/>
      <c r="V92" s="453"/>
      <c r="W92" s="453"/>
      <c r="X92" s="454"/>
      <c r="Y92" s="453"/>
      <c r="Z92" s="395"/>
    </row>
    <row r="93" spans="1:26" ht="16.5" x14ac:dyDescent="0.25">
      <c r="A93" s="392"/>
      <c r="B93" s="453"/>
      <c r="C93" s="453"/>
      <c r="D93" s="453"/>
      <c r="E93" s="605"/>
      <c r="F93" s="454"/>
      <c r="G93" s="454"/>
      <c r="H93" s="392"/>
      <c r="I93" s="392"/>
      <c r="J93" s="392"/>
      <c r="K93" s="454"/>
      <c r="L93" s="454"/>
      <c r="M93" s="632"/>
      <c r="N93" s="454"/>
      <c r="O93" s="634">
        <f>O91-O92</f>
        <v>0.28000000000000114</v>
      </c>
      <c r="P93" s="453"/>
      <c r="Q93" s="453"/>
      <c r="R93" s="454"/>
      <c r="S93" s="453"/>
      <c r="T93" s="455"/>
      <c r="U93" s="455"/>
      <c r="V93" s="453"/>
      <c r="W93" s="453"/>
      <c r="X93" s="454"/>
      <c r="Y93" s="453"/>
      <c r="Z93" s="395"/>
    </row>
    <row r="94" spans="1:26" ht="16.5" x14ac:dyDescent="0.25">
      <c r="A94" s="453"/>
      <c r="B94" s="453"/>
      <c r="C94" s="453"/>
      <c r="D94" s="453"/>
      <c r="E94" s="605"/>
      <c r="F94" s="454"/>
      <c r="G94" s="454"/>
      <c r="H94" s="392"/>
      <c r="I94" s="392"/>
      <c r="J94" s="392"/>
      <c r="K94" s="454"/>
      <c r="L94" s="454"/>
      <c r="M94" s="632"/>
      <c r="N94" s="454"/>
      <c r="O94" s="632"/>
      <c r="P94" s="453"/>
      <c r="Q94" s="453"/>
      <c r="R94" s="454"/>
      <c r="S94" s="453"/>
      <c r="T94" s="455"/>
      <c r="U94" s="455"/>
      <c r="V94" s="453"/>
      <c r="W94" s="453"/>
      <c r="X94" s="454"/>
      <c r="Y94" s="453"/>
      <c r="Z94" s="395"/>
    </row>
    <row r="95" spans="1:26" ht="16.5" x14ac:dyDescent="0.25">
      <c r="A95" s="453"/>
      <c r="B95" s="453"/>
      <c r="C95" s="453"/>
      <c r="D95" s="453"/>
      <c r="E95" s="605"/>
      <c r="F95" s="454"/>
      <c r="G95" s="454"/>
      <c r="H95" s="392"/>
      <c r="I95" s="392"/>
      <c r="J95" s="392"/>
      <c r="K95" s="454"/>
      <c r="L95" s="454"/>
      <c r="M95" s="453"/>
      <c r="N95" s="454"/>
      <c r="O95" s="632"/>
      <c r="P95" s="453"/>
      <c r="Q95" s="453"/>
      <c r="R95" s="454"/>
      <c r="S95" s="453"/>
      <c r="T95" s="455"/>
      <c r="U95" s="455"/>
      <c r="V95" s="453"/>
      <c r="W95" s="453"/>
      <c r="X95" s="454"/>
      <c r="Y95" s="453"/>
      <c r="Z95" s="395"/>
    </row>
    <row r="96" spans="1:26" ht="16.5" x14ac:dyDescent="0.25">
      <c r="A96" s="453"/>
      <c r="B96" s="830" t="s">
        <v>527</v>
      </c>
      <c r="C96" s="830"/>
      <c r="D96" s="830"/>
      <c r="E96" s="392"/>
      <c r="F96" s="804" t="s">
        <v>46</v>
      </c>
      <c r="G96" s="804"/>
      <c r="H96" s="804"/>
      <c r="I96" s="804"/>
      <c r="J96" s="804"/>
      <c r="K96" s="804"/>
      <c r="L96" s="804"/>
      <c r="M96" s="392"/>
      <c r="N96" s="804" t="s">
        <v>53</v>
      </c>
      <c r="O96" s="804"/>
      <c r="P96" s="804"/>
      <c r="Q96" s="804"/>
      <c r="R96" s="804"/>
      <c r="S96" s="804"/>
      <c r="T96" s="804"/>
      <c r="U96" s="804"/>
      <c r="V96" s="804"/>
      <c r="W96" s="805" t="s">
        <v>504</v>
      </c>
      <c r="X96" s="805"/>
      <c r="Y96" s="805"/>
      <c r="Z96" s="805"/>
    </row>
    <row r="97" spans="1:1" ht="16.5" x14ac:dyDescent="0.25">
      <c r="A97" s="618"/>
    </row>
  </sheetData>
  <mergeCells count="54">
    <mergeCell ref="A81:B81"/>
    <mergeCell ref="B90:D90"/>
    <mergeCell ref="B96:D96"/>
    <mergeCell ref="A50:B50"/>
    <mergeCell ref="A44:B44"/>
    <mergeCell ref="A56:B56"/>
    <mergeCell ref="A63:B63"/>
    <mergeCell ref="A76:B76"/>
    <mergeCell ref="N1:Z1"/>
    <mergeCell ref="N2:Z2"/>
    <mergeCell ref="O3:Z3"/>
    <mergeCell ref="A4:Z4"/>
    <mergeCell ref="A5:Z5"/>
    <mergeCell ref="F9:F10"/>
    <mergeCell ref="G9:G10"/>
    <mergeCell ref="H9:H10"/>
    <mergeCell ref="A1:E1"/>
    <mergeCell ref="A7:A10"/>
    <mergeCell ref="B7:B10"/>
    <mergeCell ref="C7:C10"/>
    <mergeCell ref="D7:D10"/>
    <mergeCell ref="E7:E10"/>
    <mergeCell ref="F96:L96"/>
    <mergeCell ref="N96:V96"/>
    <mergeCell ref="W96:Z96"/>
    <mergeCell ref="Y7:Y10"/>
    <mergeCell ref="Z7:Z10"/>
    <mergeCell ref="I8:J8"/>
    <mergeCell ref="K8:K10"/>
    <mergeCell ref="L8:M8"/>
    <mergeCell ref="N8:O8"/>
    <mergeCell ref="P8:P10"/>
    <mergeCell ref="Q8:Q10"/>
    <mergeCell ref="U8:U10"/>
    <mergeCell ref="V8:V10"/>
    <mergeCell ref="W8:W10"/>
    <mergeCell ref="I7:W7"/>
    <mergeCell ref="X7:X10"/>
    <mergeCell ref="X6:Z6"/>
    <mergeCell ref="A86:B86"/>
    <mergeCell ref="N88:Z88"/>
    <mergeCell ref="F90:L90"/>
    <mergeCell ref="N90:V90"/>
    <mergeCell ref="W90:Z90"/>
    <mergeCell ref="I9:I10"/>
    <mergeCell ref="J9:J10"/>
    <mergeCell ref="L9:L10"/>
    <mergeCell ref="M9:M10"/>
    <mergeCell ref="S8:S10"/>
    <mergeCell ref="T8:T10"/>
    <mergeCell ref="N9:N10"/>
    <mergeCell ref="O9:O10"/>
    <mergeCell ref="R8:R10"/>
    <mergeCell ref="F7:H8"/>
  </mergeCells>
  <pageMargins left="0" right="0" top="0.15748031496062992" bottom="0.74803149606299213" header="0.19685039370078741" footer="0.31496062992125984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opLeftCell="A25" workbookViewId="0">
      <selection activeCell="A16" sqref="A16:G16"/>
    </sheetView>
  </sheetViews>
  <sheetFormatPr defaultRowHeight="14.25" x14ac:dyDescent="0.2"/>
  <cols>
    <col min="1" max="1" width="2.875" customWidth="1"/>
    <col min="2" max="2" width="18.875" customWidth="1"/>
    <col min="3" max="3" width="9.625" customWidth="1"/>
    <col min="4" max="4" width="6.125" customWidth="1"/>
    <col min="6" max="6" width="5.875" customWidth="1"/>
    <col min="7" max="7" width="10.5" customWidth="1"/>
    <col min="8" max="8" width="4.75" customWidth="1"/>
    <col min="9" max="9" width="5.125" customWidth="1"/>
    <col min="10" max="10" width="5.75" customWidth="1"/>
    <col min="11" max="11" width="5.125" customWidth="1"/>
    <col min="12" max="12" width="6" customWidth="1"/>
    <col min="13" max="13" width="5.625" customWidth="1"/>
    <col min="14" max="14" width="5.75" customWidth="1"/>
    <col min="17" max="17" width="10.375" customWidth="1"/>
  </cols>
  <sheetData>
    <row r="1" spans="1:17" ht="18.75" x14ac:dyDescent="0.3">
      <c r="A1" s="1058" t="s">
        <v>94</v>
      </c>
      <c r="B1" s="1058"/>
      <c r="C1" s="1058"/>
      <c r="D1" s="1058"/>
      <c r="E1" s="157"/>
      <c r="F1" s="157"/>
      <c r="G1" s="157"/>
      <c r="H1" s="157"/>
      <c r="I1" s="826" t="s">
        <v>49</v>
      </c>
      <c r="J1" s="826"/>
      <c r="K1" s="826"/>
      <c r="L1" s="826"/>
      <c r="M1" s="826"/>
      <c r="N1" s="826"/>
      <c r="O1" s="826"/>
      <c r="P1" s="826"/>
      <c r="Q1" s="826"/>
    </row>
    <row r="2" spans="1:17" ht="18.75" x14ac:dyDescent="0.3">
      <c r="A2" s="826" t="s">
        <v>86</v>
      </c>
      <c r="B2" s="826"/>
      <c r="C2" s="826"/>
      <c r="D2" s="826"/>
      <c r="E2" s="283"/>
      <c r="F2" s="283"/>
      <c r="G2" s="283"/>
      <c r="H2" s="283"/>
      <c r="I2" s="826" t="s">
        <v>98</v>
      </c>
      <c r="J2" s="826"/>
      <c r="K2" s="826"/>
      <c r="L2" s="826"/>
      <c r="M2" s="826"/>
      <c r="N2" s="826"/>
      <c r="O2" s="826"/>
      <c r="P2" s="826"/>
      <c r="Q2" s="826"/>
    </row>
    <row r="3" spans="1:17" ht="18.75" x14ac:dyDescent="0.3">
      <c r="A3" s="157"/>
      <c r="B3" s="157"/>
      <c r="C3" s="157"/>
      <c r="D3" s="157"/>
      <c r="E3" s="284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</row>
    <row r="4" spans="1:17" ht="18.75" x14ac:dyDescent="0.3">
      <c r="A4" s="826" t="s">
        <v>218</v>
      </c>
      <c r="B4" s="826"/>
      <c r="C4" s="826"/>
      <c r="D4" s="826"/>
      <c r="E4" s="826"/>
      <c r="F4" s="826"/>
      <c r="G4" s="826"/>
      <c r="H4" s="826"/>
      <c r="I4" s="826"/>
      <c r="J4" s="826"/>
      <c r="K4" s="826"/>
      <c r="L4" s="826"/>
      <c r="M4" s="826"/>
      <c r="N4" s="826"/>
      <c r="O4" s="826"/>
      <c r="P4" s="826"/>
      <c r="Q4" s="826"/>
    </row>
    <row r="5" spans="1:17" ht="18.75" x14ac:dyDescent="0.3">
      <c r="A5" s="200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</row>
    <row r="6" spans="1:17" ht="16.5" thickBot="1" x14ac:dyDescent="0.3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</row>
    <row r="7" spans="1:17" ht="15" thickTop="1" x14ac:dyDescent="0.2">
      <c r="A7" s="1071" t="s">
        <v>1</v>
      </c>
      <c r="B7" s="1042" t="s">
        <v>125</v>
      </c>
      <c r="C7" s="1042" t="s">
        <v>69</v>
      </c>
      <c r="D7" s="1042" t="s">
        <v>47</v>
      </c>
      <c r="E7" s="1042" t="s">
        <v>78</v>
      </c>
      <c r="F7" s="1042" t="s">
        <v>8</v>
      </c>
      <c r="G7" s="1042" t="s">
        <v>511</v>
      </c>
      <c r="H7" s="1042" t="s">
        <v>126</v>
      </c>
      <c r="I7" s="1067" t="s">
        <v>127</v>
      </c>
      <c r="J7" s="1068"/>
      <c r="K7" s="1067" t="s">
        <v>156</v>
      </c>
      <c r="L7" s="1068"/>
      <c r="M7" s="1042" t="s">
        <v>128</v>
      </c>
      <c r="N7" s="1042" t="s">
        <v>129</v>
      </c>
      <c r="O7" s="1042" t="s">
        <v>518</v>
      </c>
      <c r="P7" s="1042" t="s">
        <v>139</v>
      </c>
      <c r="Q7" s="1062" t="s">
        <v>140</v>
      </c>
    </row>
    <row r="8" spans="1:17" x14ac:dyDescent="0.2">
      <c r="A8" s="1072"/>
      <c r="B8" s="1043"/>
      <c r="C8" s="1043"/>
      <c r="D8" s="1043"/>
      <c r="E8" s="1043"/>
      <c r="F8" s="1043"/>
      <c r="G8" s="1043"/>
      <c r="H8" s="1043"/>
      <c r="I8" s="1069"/>
      <c r="J8" s="1070"/>
      <c r="K8" s="1069"/>
      <c r="L8" s="1070"/>
      <c r="M8" s="1043"/>
      <c r="N8" s="1043"/>
      <c r="O8" s="1043"/>
      <c r="P8" s="1043"/>
      <c r="Q8" s="1063"/>
    </row>
    <row r="9" spans="1:17" x14ac:dyDescent="0.2">
      <c r="A9" s="1072"/>
      <c r="B9" s="1043"/>
      <c r="C9" s="1043"/>
      <c r="D9" s="1043"/>
      <c r="E9" s="1043"/>
      <c r="F9" s="1043"/>
      <c r="G9" s="1043"/>
      <c r="H9" s="1043"/>
      <c r="I9" s="1065" t="s">
        <v>141</v>
      </c>
      <c r="J9" s="1065" t="s">
        <v>142</v>
      </c>
      <c r="K9" s="1065" t="s">
        <v>108</v>
      </c>
      <c r="L9" s="1065" t="s">
        <v>142</v>
      </c>
      <c r="M9" s="1043"/>
      <c r="N9" s="1043"/>
      <c r="O9" s="1043"/>
      <c r="P9" s="1043"/>
      <c r="Q9" s="1063"/>
    </row>
    <row r="10" spans="1:17" x14ac:dyDescent="0.2">
      <c r="A10" s="1073"/>
      <c r="B10" s="1039"/>
      <c r="C10" s="1039"/>
      <c r="D10" s="1039"/>
      <c r="E10" s="1039"/>
      <c r="F10" s="1039"/>
      <c r="G10" s="1039"/>
      <c r="H10" s="1039"/>
      <c r="I10" s="1066"/>
      <c r="J10" s="1066"/>
      <c r="K10" s="1066"/>
      <c r="L10" s="1066"/>
      <c r="M10" s="1039"/>
      <c r="N10" s="1039"/>
      <c r="O10" s="1039"/>
      <c r="P10" s="1039"/>
      <c r="Q10" s="1064"/>
    </row>
    <row r="11" spans="1:17" ht="28.5" customHeight="1" x14ac:dyDescent="0.2">
      <c r="A11" s="305">
        <v>1</v>
      </c>
      <c r="B11" s="307" t="s">
        <v>202</v>
      </c>
      <c r="C11" s="308">
        <v>33848</v>
      </c>
      <c r="D11" s="295"/>
      <c r="E11" s="296" t="s">
        <v>67</v>
      </c>
      <c r="F11" s="295">
        <v>2.34</v>
      </c>
      <c r="G11" s="698" t="s">
        <v>532</v>
      </c>
      <c r="H11" s="298">
        <v>0.3</v>
      </c>
      <c r="I11" s="295">
        <v>40</v>
      </c>
      <c r="J11" s="297">
        <f>SUM(F11)*I11%</f>
        <v>0.93599999999999994</v>
      </c>
      <c r="K11" s="295"/>
      <c r="L11" s="298"/>
      <c r="M11" s="295"/>
      <c r="N11" s="295"/>
      <c r="O11" s="299">
        <f>SUM(D11+F11)*23.5%</f>
        <v>0.54989999999999994</v>
      </c>
      <c r="P11" s="299">
        <f>SUM(D11+F11+H11+J11+L11+M11+N11+O11)</f>
        <v>4.1258999999999997</v>
      </c>
      <c r="Q11" s="300">
        <f>SUM(P11)*1300000</f>
        <v>5363670</v>
      </c>
    </row>
    <row r="12" spans="1:17" ht="30" customHeight="1" x14ac:dyDescent="0.2">
      <c r="A12" s="306">
        <v>2</v>
      </c>
      <c r="B12" s="307" t="s">
        <v>205</v>
      </c>
      <c r="C12" s="308" t="s">
        <v>206</v>
      </c>
      <c r="D12" s="295"/>
      <c r="E12" s="296" t="s">
        <v>57</v>
      </c>
      <c r="F12" s="301">
        <v>2.06</v>
      </c>
      <c r="G12" s="698" t="s">
        <v>533</v>
      </c>
      <c r="H12" s="298">
        <v>0.3</v>
      </c>
      <c r="I12" s="295">
        <v>40</v>
      </c>
      <c r="J12" s="297">
        <f t="shared" ref="J12" si="0">SUM(F12)*I12%</f>
        <v>0.82400000000000007</v>
      </c>
      <c r="K12" s="295"/>
      <c r="L12" s="298"/>
      <c r="M12" s="295"/>
      <c r="N12" s="295"/>
      <c r="O12" s="299">
        <f t="shared" ref="O12:O13" si="1">SUM(D12+F12)*23.5%</f>
        <v>0.48409999999999997</v>
      </c>
      <c r="P12" s="299">
        <f t="shared" ref="P12:P13" si="2">SUM(D12+F12+H12+J12+L12+M12+N12+O12)</f>
        <v>3.6680999999999999</v>
      </c>
      <c r="Q12" s="300">
        <f t="shared" ref="Q12:Q13" si="3">SUM(P12)*1300000</f>
        <v>4768530</v>
      </c>
    </row>
    <row r="13" spans="1:17" ht="27" customHeight="1" x14ac:dyDescent="0.2">
      <c r="A13" s="305">
        <v>3</v>
      </c>
      <c r="B13" s="307" t="s">
        <v>207</v>
      </c>
      <c r="C13" s="308">
        <v>32213</v>
      </c>
      <c r="D13" s="295"/>
      <c r="E13" s="296" t="s">
        <v>208</v>
      </c>
      <c r="F13" s="295">
        <v>2.34</v>
      </c>
      <c r="G13" s="698" t="s">
        <v>534</v>
      </c>
      <c r="H13" s="298">
        <v>0.3</v>
      </c>
      <c r="I13" s="295"/>
      <c r="J13" s="297"/>
      <c r="K13" s="295"/>
      <c r="L13" s="298"/>
      <c r="M13" s="295"/>
      <c r="N13" s="295"/>
      <c r="O13" s="299">
        <f t="shared" si="1"/>
        <v>0.54989999999999994</v>
      </c>
      <c r="P13" s="299">
        <f t="shared" si="2"/>
        <v>3.1898999999999997</v>
      </c>
      <c r="Q13" s="300">
        <f t="shared" si="3"/>
        <v>4146869.9999999995</v>
      </c>
    </row>
    <row r="14" spans="1:17" ht="15.75" thickBot="1" x14ac:dyDescent="0.25">
      <c r="A14" s="1080" t="s">
        <v>55</v>
      </c>
      <c r="B14" s="1081"/>
      <c r="C14" s="302"/>
      <c r="D14" s="302"/>
      <c r="E14" s="302"/>
      <c r="F14" s="302">
        <f>SUM(F11:F13)</f>
        <v>6.74</v>
      </c>
      <c r="G14" s="302"/>
      <c r="H14" s="309">
        <f>SUM(H11:H13)</f>
        <v>0.89999999999999991</v>
      </c>
      <c r="I14" s="302"/>
      <c r="J14" s="303">
        <f>SUM(J11:J13)</f>
        <v>1.76</v>
      </c>
      <c r="K14" s="302"/>
      <c r="L14" s="302"/>
      <c r="M14" s="302"/>
      <c r="N14" s="302"/>
      <c r="O14" s="303">
        <f>SUM(O11:O13)</f>
        <v>1.5838999999999999</v>
      </c>
      <c r="P14" s="303">
        <f>SUM(P11:P13)</f>
        <v>10.983899999999998</v>
      </c>
      <c r="Q14" s="304">
        <f>SUM(Q11:Q13)</f>
        <v>14279070</v>
      </c>
    </row>
    <row r="15" spans="1:17" ht="15.75" thickTop="1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</row>
    <row r="16" spans="1:17" ht="19.5" customHeight="1" x14ac:dyDescent="0.3">
      <c r="A16" s="1046" t="s">
        <v>555</v>
      </c>
      <c r="B16" s="1046"/>
      <c r="C16" s="1046"/>
      <c r="D16" s="1046"/>
      <c r="E16" s="1046"/>
      <c r="F16" s="1046"/>
      <c r="G16" s="1046"/>
      <c r="H16" s="212"/>
      <c r="I16" s="1061" t="s">
        <v>168</v>
      </c>
      <c r="J16" s="1061"/>
      <c r="K16" s="1061"/>
      <c r="L16" s="1061"/>
      <c r="M16" s="1061"/>
      <c r="N16" s="1061"/>
      <c r="O16" s="1061"/>
      <c r="P16" s="1061"/>
      <c r="Q16" s="1061"/>
    </row>
    <row r="17" spans="1:17" ht="19.5" x14ac:dyDescent="0.35">
      <c r="A17" s="879" t="s">
        <v>143</v>
      </c>
      <c r="B17" s="879"/>
      <c r="C17" s="879"/>
      <c r="D17" s="879"/>
      <c r="E17" s="879"/>
      <c r="F17" s="213"/>
      <c r="G17" s="214"/>
      <c r="H17" s="215"/>
      <c r="I17" s="826" t="s">
        <v>86</v>
      </c>
      <c r="J17" s="826"/>
      <c r="K17" s="826"/>
      <c r="L17" s="826"/>
      <c r="M17" s="826"/>
      <c r="N17" s="826"/>
      <c r="O17" s="826"/>
      <c r="P17" s="826"/>
      <c r="Q17" s="826"/>
    </row>
    <row r="18" spans="1:17" ht="18.75" x14ac:dyDescent="0.3">
      <c r="A18" s="1060" t="s">
        <v>169</v>
      </c>
      <c r="B18" s="1060"/>
      <c r="C18" s="1060"/>
      <c r="D18" s="1060" t="s">
        <v>177</v>
      </c>
      <c r="E18" s="1060"/>
      <c r="F18" s="1060"/>
      <c r="G18" s="1060"/>
      <c r="H18" s="216"/>
      <c r="I18" s="1060" t="s">
        <v>87</v>
      </c>
      <c r="J18" s="1060"/>
      <c r="K18" s="1060"/>
      <c r="L18" s="1060"/>
      <c r="M18" s="1060"/>
      <c r="N18" s="1060" t="s">
        <v>131</v>
      </c>
      <c r="O18" s="1060"/>
      <c r="P18" s="1060"/>
      <c r="Q18" s="1060"/>
    </row>
    <row r="19" spans="1:17" ht="18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18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18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8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8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8.75" x14ac:dyDescent="0.3">
      <c r="A24" s="1060" t="s">
        <v>52</v>
      </c>
      <c r="B24" s="1060"/>
      <c r="C24" s="1060"/>
      <c r="D24" s="1060" t="s">
        <v>46</v>
      </c>
      <c r="E24" s="1060"/>
      <c r="F24" s="1060"/>
      <c r="G24" s="1060"/>
      <c r="H24" s="216"/>
      <c r="I24" s="1060" t="s">
        <v>35</v>
      </c>
      <c r="J24" s="1060"/>
      <c r="K24" s="1060"/>
      <c r="L24" s="1060"/>
      <c r="M24" s="1060"/>
      <c r="N24" s="216"/>
      <c r="O24" s="1060" t="s">
        <v>54</v>
      </c>
      <c r="P24" s="1060"/>
      <c r="Q24" s="1060"/>
    </row>
    <row r="32" spans="1:17" ht="18.75" x14ac:dyDescent="0.3">
      <c r="A32" s="1058" t="s">
        <v>94</v>
      </c>
      <c r="B32" s="1058"/>
      <c r="C32" s="1058"/>
      <c r="D32" s="1058"/>
      <c r="E32" s="157"/>
      <c r="F32" s="157"/>
      <c r="G32" s="157"/>
      <c r="H32" s="157"/>
      <c r="I32" s="826" t="s">
        <v>49</v>
      </c>
      <c r="J32" s="826"/>
      <c r="K32" s="826"/>
      <c r="L32" s="826"/>
      <c r="M32" s="826"/>
      <c r="N32" s="826"/>
      <c r="O32" s="826"/>
      <c r="P32" s="826"/>
      <c r="Q32" s="826"/>
    </row>
    <row r="33" spans="1:17" ht="18.75" x14ac:dyDescent="0.3">
      <c r="A33" s="826" t="s">
        <v>86</v>
      </c>
      <c r="B33" s="826"/>
      <c r="C33" s="826"/>
      <c r="D33" s="826"/>
      <c r="E33" s="283"/>
      <c r="F33" s="283"/>
      <c r="G33" s="283"/>
      <c r="H33" s="283"/>
      <c r="I33" s="826" t="s">
        <v>98</v>
      </c>
      <c r="J33" s="826"/>
      <c r="K33" s="826"/>
      <c r="L33" s="826"/>
      <c r="M33" s="826"/>
      <c r="N33" s="826"/>
      <c r="O33" s="826"/>
      <c r="P33" s="826"/>
      <c r="Q33" s="826"/>
    </row>
    <row r="34" spans="1:17" ht="18.75" x14ac:dyDescent="0.3">
      <c r="A34" s="157"/>
      <c r="B34" s="157"/>
      <c r="C34" s="157"/>
      <c r="D34" s="157"/>
      <c r="E34" s="284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</row>
    <row r="35" spans="1:17" ht="18.75" x14ac:dyDescent="0.3">
      <c r="A35" s="826" t="s">
        <v>211</v>
      </c>
      <c r="B35" s="826"/>
      <c r="C35" s="826"/>
      <c r="D35" s="826"/>
      <c r="E35" s="826"/>
      <c r="F35" s="826"/>
      <c r="G35" s="826"/>
      <c r="H35" s="826"/>
      <c r="I35" s="826"/>
      <c r="J35" s="826"/>
      <c r="K35" s="826"/>
      <c r="L35" s="826"/>
      <c r="M35" s="826"/>
      <c r="N35" s="826"/>
      <c r="O35" s="826"/>
      <c r="P35" s="826"/>
      <c r="Q35" s="826"/>
    </row>
    <row r="36" spans="1:17" ht="18.75" x14ac:dyDescent="0.3">
      <c r="A36" s="211"/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</row>
    <row r="37" spans="1:17" ht="16.5" thickBot="1" x14ac:dyDescent="0.3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</row>
    <row r="38" spans="1:17" ht="15" customHeight="1" thickTop="1" x14ac:dyDescent="0.2">
      <c r="A38" s="1071" t="s">
        <v>1</v>
      </c>
      <c r="B38" s="1042" t="s">
        <v>125</v>
      </c>
      <c r="C38" s="1042" t="s">
        <v>69</v>
      </c>
      <c r="D38" s="1042" t="s">
        <v>47</v>
      </c>
      <c r="E38" s="1042" t="s">
        <v>78</v>
      </c>
      <c r="F38" s="1042" t="s">
        <v>8</v>
      </c>
      <c r="G38" s="1042" t="s">
        <v>126</v>
      </c>
      <c r="H38" s="1067" t="s">
        <v>127</v>
      </c>
      <c r="I38" s="1068"/>
      <c r="J38" s="1067" t="s">
        <v>156</v>
      </c>
      <c r="K38" s="1068"/>
      <c r="L38" s="1042" t="s">
        <v>128</v>
      </c>
      <c r="M38" s="1042" t="s">
        <v>129</v>
      </c>
      <c r="N38" s="1042" t="s">
        <v>138</v>
      </c>
      <c r="O38" s="1042" t="s">
        <v>139</v>
      </c>
      <c r="P38" s="1062" t="s">
        <v>140</v>
      </c>
      <c r="Q38" s="1062" t="s">
        <v>79</v>
      </c>
    </row>
    <row r="39" spans="1:17" x14ac:dyDescent="0.2">
      <c r="A39" s="1072"/>
      <c r="B39" s="1043"/>
      <c r="C39" s="1043"/>
      <c r="D39" s="1043"/>
      <c r="E39" s="1043"/>
      <c r="F39" s="1043"/>
      <c r="G39" s="1043"/>
      <c r="H39" s="1069"/>
      <c r="I39" s="1070"/>
      <c r="J39" s="1069"/>
      <c r="K39" s="1070"/>
      <c r="L39" s="1043"/>
      <c r="M39" s="1043"/>
      <c r="N39" s="1043"/>
      <c r="O39" s="1043"/>
      <c r="P39" s="1063"/>
      <c r="Q39" s="1063"/>
    </row>
    <row r="40" spans="1:17" ht="14.25" customHeight="1" x14ac:dyDescent="0.2">
      <c r="A40" s="1072"/>
      <c r="B40" s="1043"/>
      <c r="C40" s="1043"/>
      <c r="D40" s="1043"/>
      <c r="E40" s="1043"/>
      <c r="F40" s="1043"/>
      <c r="G40" s="1043"/>
      <c r="H40" s="1065" t="s">
        <v>141</v>
      </c>
      <c r="I40" s="1065" t="s">
        <v>142</v>
      </c>
      <c r="J40" s="1065" t="s">
        <v>108</v>
      </c>
      <c r="K40" s="1065" t="s">
        <v>142</v>
      </c>
      <c r="L40" s="1043"/>
      <c r="M40" s="1043"/>
      <c r="N40" s="1043"/>
      <c r="O40" s="1043"/>
      <c r="P40" s="1063"/>
      <c r="Q40" s="1063"/>
    </row>
    <row r="41" spans="1:17" ht="14.25" customHeight="1" x14ac:dyDescent="0.2">
      <c r="A41" s="1073"/>
      <c r="B41" s="1039"/>
      <c r="C41" s="1039"/>
      <c r="D41" s="1039"/>
      <c r="E41" s="1039"/>
      <c r="F41" s="1039"/>
      <c r="G41" s="1039"/>
      <c r="H41" s="1066"/>
      <c r="I41" s="1066"/>
      <c r="J41" s="1066"/>
      <c r="K41" s="1066"/>
      <c r="L41" s="1039"/>
      <c r="M41" s="1039"/>
      <c r="N41" s="1039"/>
      <c r="O41" s="1039"/>
      <c r="P41" s="1064"/>
      <c r="Q41" s="1064"/>
    </row>
    <row r="42" spans="1:17" ht="15" x14ac:dyDescent="0.2">
      <c r="A42" s="1074" t="s">
        <v>209</v>
      </c>
      <c r="B42" s="1075"/>
      <c r="C42" s="294"/>
      <c r="D42" s="210"/>
      <c r="E42" s="210"/>
      <c r="F42" s="210"/>
      <c r="G42" s="467"/>
      <c r="H42" s="293"/>
      <c r="I42" s="293"/>
      <c r="J42" s="293"/>
      <c r="K42" s="293"/>
      <c r="L42" s="467"/>
      <c r="M42" s="467"/>
      <c r="N42" s="467"/>
      <c r="O42" s="467"/>
      <c r="P42" s="469"/>
      <c r="Q42" s="635"/>
    </row>
    <row r="43" spans="1:17" ht="30" x14ac:dyDescent="0.25">
      <c r="A43" s="306">
        <v>1</v>
      </c>
      <c r="B43" s="307" t="s">
        <v>200</v>
      </c>
      <c r="C43" s="483" t="s">
        <v>201</v>
      </c>
      <c r="D43" s="296"/>
      <c r="E43" s="296" t="s">
        <v>59</v>
      </c>
      <c r="F43" s="296">
        <v>1.86</v>
      </c>
      <c r="G43" s="298">
        <v>0.5</v>
      </c>
      <c r="H43" s="296">
        <v>70</v>
      </c>
      <c r="I43" s="297">
        <f>SUM(F43)*H43%</f>
        <v>1.302</v>
      </c>
      <c r="J43" s="296">
        <v>70</v>
      </c>
      <c r="K43" s="297">
        <f>SUM(F43)*J43%</f>
        <v>1.302</v>
      </c>
      <c r="L43" s="296"/>
      <c r="M43" s="296"/>
      <c r="N43" s="297">
        <f>SUM(D43+F43)*23.5%</f>
        <v>0.43709999999999999</v>
      </c>
      <c r="O43" s="297">
        <f>SUM(F43+G43+I43+K43+N43)</f>
        <v>5.4011000000000005</v>
      </c>
      <c r="P43" s="313">
        <f t="shared" ref="P43" si="4">SUM(O43)*1300000</f>
        <v>7021430.0000000009</v>
      </c>
      <c r="Q43" s="699" t="s">
        <v>535</v>
      </c>
    </row>
    <row r="44" spans="1:17" ht="15" x14ac:dyDescent="0.25">
      <c r="A44" s="1076" t="s">
        <v>210</v>
      </c>
      <c r="B44" s="1077"/>
      <c r="C44" s="483"/>
      <c r="D44" s="296"/>
      <c r="E44" s="296"/>
      <c r="F44" s="296"/>
      <c r="G44" s="296"/>
      <c r="H44" s="296"/>
      <c r="I44" s="297"/>
      <c r="J44" s="296"/>
      <c r="K44" s="297"/>
      <c r="L44" s="296"/>
      <c r="M44" s="296"/>
      <c r="N44" s="297"/>
      <c r="O44" s="297"/>
      <c r="P44" s="313"/>
      <c r="Q44" s="161"/>
    </row>
    <row r="45" spans="1:17" ht="30" x14ac:dyDescent="0.25">
      <c r="A45" s="482">
        <v>2</v>
      </c>
      <c r="B45" s="700" t="s">
        <v>203</v>
      </c>
      <c r="C45" s="484" t="s">
        <v>204</v>
      </c>
      <c r="D45" s="485"/>
      <c r="E45" s="486" t="s">
        <v>67</v>
      </c>
      <c r="F45" s="485">
        <v>2.34</v>
      </c>
      <c r="G45" s="487">
        <v>0.5</v>
      </c>
      <c r="H45" s="485">
        <v>70</v>
      </c>
      <c r="I45" s="297">
        <f t="shared" ref="I45" si="5">SUM(F45)*H45%</f>
        <v>1.6379999999999999</v>
      </c>
      <c r="J45" s="485">
        <v>70</v>
      </c>
      <c r="K45" s="297">
        <f t="shared" ref="K45" si="6">SUM(F45)*J45%</f>
        <v>1.6379999999999999</v>
      </c>
      <c r="L45" s="485"/>
      <c r="M45" s="485"/>
      <c r="N45" s="297">
        <f t="shared" ref="N45" si="7">SUM(D45+F45)*23.5%</f>
        <v>0.54989999999999994</v>
      </c>
      <c r="O45" s="297">
        <f t="shared" ref="O45" si="8">SUM(F45+G45+I45+K45+N45)</f>
        <v>6.6658999999999997</v>
      </c>
      <c r="P45" s="488">
        <f t="shared" ref="P45" si="9">SUM(O45)*1300000</f>
        <v>8665670</v>
      </c>
      <c r="Q45" s="699" t="s">
        <v>536</v>
      </c>
    </row>
    <row r="46" spans="1:17" ht="15" thickBot="1" x14ac:dyDescent="0.25">
      <c r="A46" s="1078" t="s">
        <v>55</v>
      </c>
      <c r="B46" s="1079"/>
      <c r="C46" s="302"/>
      <c r="D46" s="302"/>
      <c r="E46" s="302"/>
      <c r="F46" s="309">
        <f>SUM(F43:F45)</f>
        <v>4.2</v>
      </c>
      <c r="G46" s="309">
        <f>SUM(G43:G45)</f>
        <v>1</v>
      </c>
      <c r="H46" s="302"/>
      <c r="I46" s="303">
        <f>SUM(I43:I45)</f>
        <v>2.94</v>
      </c>
      <c r="J46" s="302"/>
      <c r="K46" s="303">
        <f>SUM(K43:K45)</f>
        <v>2.94</v>
      </c>
      <c r="L46" s="302"/>
      <c r="M46" s="302"/>
      <c r="N46" s="303">
        <f>SUM(N43:N45)</f>
        <v>0.98699999999999988</v>
      </c>
      <c r="O46" s="303">
        <f>SUM(O43:O45)</f>
        <v>12.067</v>
      </c>
      <c r="P46" s="304">
        <f>SUM(P43:P45)</f>
        <v>15687100</v>
      </c>
      <c r="Q46" s="162"/>
    </row>
    <row r="47" spans="1:17" ht="15.75" thickTop="1" x14ac:dyDescent="0.25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</row>
    <row r="48" spans="1:17" ht="18.75" x14ac:dyDescent="0.3">
      <c r="A48" s="1046" t="s">
        <v>548</v>
      </c>
      <c r="B48" s="1046"/>
      <c r="C48" s="1046"/>
      <c r="D48" s="1046"/>
      <c r="E48" s="1046"/>
      <c r="F48" s="1046"/>
      <c r="G48" s="1046"/>
      <c r="H48" s="212"/>
      <c r="I48" s="1061" t="s">
        <v>168</v>
      </c>
      <c r="J48" s="1061"/>
      <c r="K48" s="1061"/>
      <c r="L48" s="1061"/>
      <c r="M48" s="1061"/>
      <c r="N48" s="1061"/>
      <c r="O48" s="1061"/>
      <c r="P48" s="1061"/>
      <c r="Q48" s="1061"/>
    </row>
    <row r="49" spans="1:17" ht="19.5" x14ac:dyDescent="0.35">
      <c r="A49" s="879" t="s">
        <v>143</v>
      </c>
      <c r="B49" s="879"/>
      <c r="C49" s="879"/>
      <c r="D49" s="879"/>
      <c r="E49" s="879"/>
      <c r="F49" s="213"/>
      <c r="G49" s="214"/>
      <c r="H49" s="215"/>
      <c r="I49" s="826" t="s">
        <v>86</v>
      </c>
      <c r="J49" s="826"/>
      <c r="K49" s="826"/>
      <c r="L49" s="826"/>
      <c r="M49" s="826"/>
      <c r="N49" s="826"/>
      <c r="O49" s="826"/>
      <c r="P49" s="826"/>
      <c r="Q49" s="826"/>
    </row>
    <row r="50" spans="1:17" ht="18.75" x14ac:dyDescent="0.3">
      <c r="A50" s="1060" t="s">
        <v>169</v>
      </c>
      <c r="B50" s="1060"/>
      <c r="C50" s="1060"/>
      <c r="D50" s="1060" t="s">
        <v>177</v>
      </c>
      <c r="E50" s="1060"/>
      <c r="F50" s="1060"/>
      <c r="G50" s="1060"/>
      <c r="H50" s="216"/>
      <c r="I50" s="1060" t="s">
        <v>87</v>
      </c>
      <c r="J50" s="1060"/>
      <c r="K50" s="1060"/>
      <c r="L50" s="1060"/>
      <c r="M50" s="1060"/>
      <c r="N50" s="1060" t="s">
        <v>131</v>
      </c>
      <c r="O50" s="1060"/>
      <c r="P50" s="1060"/>
      <c r="Q50" s="1060"/>
    </row>
    <row r="51" spans="1:17" ht="18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ht="18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ht="18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ht="18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ht="18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ht="18.75" x14ac:dyDescent="0.3">
      <c r="A56" s="1060" t="s">
        <v>52</v>
      </c>
      <c r="B56" s="1060"/>
      <c r="C56" s="1060"/>
      <c r="D56" s="1060" t="s">
        <v>46</v>
      </c>
      <c r="E56" s="1060"/>
      <c r="F56" s="1060"/>
      <c r="G56" s="1060"/>
      <c r="H56" s="216"/>
      <c r="I56" s="1060" t="s">
        <v>35</v>
      </c>
      <c r="J56" s="1060"/>
      <c r="K56" s="1060"/>
      <c r="L56" s="1060"/>
      <c r="M56" s="1060"/>
      <c r="N56" s="216"/>
      <c r="O56" s="1060" t="s">
        <v>54</v>
      </c>
      <c r="P56" s="1060"/>
      <c r="Q56" s="1060"/>
    </row>
  </sheetData>
  <mergeCells count="76">
    <mergeCell ref="A14:B14"/>
    <mergeCell ref="A1:D1"/>
    <mergeCell ref="A2:D2"/>
    <mergeCell ref="A32:D32"/>
    <mergeCell ref="A33:D33"/>
    <mergeCell ref="A4:Q4"/>
    <mergeCell ref="A7:A10"/>
    <mergeCell ref="B7:B10"/>
    <mergeCell ref="C7:C10"/>
    <mergeCell ref="D7:D10"/>
    <mergeCell ref="E7:E10"/>
    <mergeCell ref="F7:F10"/>
    <mergeCell ref="G7:G10"/>
    <mergeCell ref="H7:H10"/>
    <mergeCell ref="I7:J8"/>
    <mergeCell ref="K7:L8"/>
    <mergeCell ref="A56:C56"/>
    <mergeCell ref="D56:G56"/>
    <mergeCell ref="I56:M56"/>
    <mergeCell ref="O56:Q56"/>
    <mergeCell ref="A42:B42"/>
    <mergeCell ref="A44:B44"/>
    <mergeCell ref="A46:B46"/>
    <mergeCell ref="A48:G48"/>
    <mergeCell ref="I48:Q48"/>
    <mergeCell ref="A49:E49"/>
    <mergeCell ref="I49:Q49"/>
    <mergeCell ref="A50:C50"/>
    <mergeCell ref="D50:G50"/>
    <mergeCell ref="I50:M50"/>
    <mergeCell ref="N50:Q50"/>
    <mergeCell ref="Q38:Q41"/>
    <mergeCell ref="I40:I41"/>
    <mergeCell ref="J40:J41"/>
    <mergeCell ref="K40:K41"/>
    <mergeCell ref="L38:L41"/>
    <mergeCell ref="H40:H41"/>
    <mergeCell ref="H38:I39"/>
    <mergeCell ref="J38:K39"/>
    <mergeCell ref="I33:Q33"/>
    <mergeCell ref="A35:Q35"/>
    <mergeCell ref="A38:A41"/>
    <mergeCell ref="B38:B41"/>
    <mergeCell ref="C38:C41"/>
    <mergeCell ref="D38:D41"/>
    <mergeCell ref="E38:E41"/>
    <mergeCell ref="F38:F41"/>
    <mergeCell ref="G38:G41"/>
    <mergeCell ref="M38:M41"/>
    <mergeCell ref="N38:N41"/>
    <mergeCell ref="O38:O41"/>
    <mergeCell ref="P38:P41"/>
    <mergeCell ref="Q7:Q10"/>
    <mergeCell ref="M7:M10"/>
    <mergeCell ref="O7:O10"/>
    <mergeCell ref="I9:I10"/>
    <mergeCell ref="J9:J10"/>
    <mergeCell ref="K9:K10"/>
    <mergeCell ref="L9:L10"/>
    <mergeCell ref="N7:N10"/>
    <mergeCell ref="I32:Q32"/>
    <mergeCell ref="I1:Q1"/>
    <mergeCell ref="I2:Q2"/>
    <mergeCell ref="A16:G16"/>
    <mergeCell ref="A24:C24"/>
    <mergeCell ref="D24:G24"/>
    <mergeCell ref="I24:M24"/>
    <mergeCell ref="I16:Q16"/>
    <mergeCell ref="A17:E17"/>
    <mergeCell ref="A18:C18"/>
    <mergeCell ref="D18:G18"/>
    <mergeCell ref="I18:M18"/>
    <mergeCell ref="N18:Q18"/>
    <mergeCell ref="I17:Q17"/>
    <mergeCell ref="O24:Q24"/>
    <mergeCell ref="P7:P10"/>
  </mergeCells>
  <pageMargins left="0.31496062992125984" right="0.27559055118110237" top="0.47244094488188981" bottom="0.43307086614173229" header="0.31496062992125984" footer="0.31496062992125984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"/>
  <sheetViews>
    <sheetView topLeftCell="A13" workbookViewId="0">
      <selection activeCell="AA45" sqref="AA45"/>
    </sheetView>
  </sheetViews>
  <sheetFormatPr defaultRowHeight="14.25" x14ac:dyDescent="0.2"/>
  <cols>
    <col min="1" max="1" width="2.25" customWidth="1"/>
    <col min="2" max="2" width="14" customWidth="1"/>
    <col min="3" max="3" width="7.625" customWidth="1"/>
    <col min="4" max="4" width="6.75" customWidth="1"/>
    <col min="5" max="5" width="4.125" customWidth="1"/>
    <col min="6" max="6" width="4.5" customWidth="1"/>
    <col min="7" max="7" width="4.375" customWidth="1"/>
    <col min="8" max="8" width="4.25" customWidth="1"/>
    <col min="9" max="10" width="4.375" customWidth="1"/>
    <col min="11" max="11" width="4.125" customWidth="1"/>
    <col min="12" max="12" width="4.625" customWidth="1"/>
    <col min="13" max="13" width="4.375" customWidth="1"/>
    <col min="14" max="14" width="3.375" customWidth="1"/>
    <col min="15" max="15" width="4" customWidth="1"/>
    <col min="16" max="16" width="4.5" customWidth="1"/>
    <col min="17" max="17" width="4.625" customWidth="1"/>
    <col min="18" max="18" width="4.25" customWidth="1"/>
    <col min="19" max="20" width="4.375" customWidth="1"/>
    <col min="21" max="21" width="4.75" customWidth="1"/>
    <col min="22" max="22" width="4.875" customWidth="1"/>
    <col min="23" max="23" width="5" customWidth="1"/>
    <col min="24" max="24" width="8" customWidth="1"/>
    <col min="25" max="25" width="10.375" customWidth="1"/>
  </cols>
  <sheetData>
    <row r="1" spans="1:25" ht="18.75" x14ac:dyDescent="0.3">
      <c r="A1" s="1099" t="s">
        <v>94</v>
      </c>
      <c r="B1" s="1099"/>
      <c r="C1" s="1099"/>
      <c r="D1" s="1099"/>
      <c r="E1" s="1099"/>
      <c r="F1" s="1099"/>
      <c r="G1" s="1099"/>
      <c r="H1" s="215"/>
      <c r="I1" s="215"/>
      <c r="J1" s="215"/>
      <c r="K1" s="216"/>
      <c r="L1" s="216"/>
      <c r="M1" s="216"/>
      <c r="N1" s="1060" t="s">
        <v>49</v>
      </c>
      <c r="O1" s="1060"/>
      <c r="P1" s="1060"/>
      <c r="Q1" s="1060"/>
      <c r="R1" s="1060"/>
      <c r="S1" s="1060"/>
      <c r="T1" s="1060"/>
      <c r="U1" s="1060"/>
      <c r="V1" s="1060"/>
      <c r="W1" s="1060"/>
      <c r="X1" s="1060"/>
      <c r="Y1" s="1060"/>
    </row>
    <row r="2" spans="1:25" ht="18.75" x14ac:dyDescent="0.3">
      <c r="A2" s="1060" t="s">
        <v>86</v>
      </c>
      <c r="B2" s="1060"/>
      <c r="C2" s="1060"/>
      <c r="D2" s="1060"/>
      <c r="E2" s="1060"/>
      <c r="F2" s="1060"/>
      <c r="G2" s="1060"/>
      <c r="H2" s="228"/>
      <c r="I2" s="228"/>
      <c r="J2" s="215"/>
      <c r="K2" s="216"/>
      <c r="L2" s="216"/>
      <c r="M2" s="216"/>
      <c r="N2" s="1060" t="s">
        <v>98</v>
      </c>
      <c r="O2" s="1060"/>
      <c r="P2" s="1060"/>
      <c r="Q2" s="1060"/>
      <c r="R2" s="1060"/>
      <c r="S2" s="1060"/>
      <c r="T2" s="1060"/>
      <c r="U2" s="1060"/>
      <c r="V2" s="1060"/>
      <c r="W2" s="1060"/>
      <c r="X2" s="1060"/>
      <c r="Y2" s="1060"/>
    </row>
    <row r="3" spans="1:25" ht="18.75" x14ac:dyDescent="0.3">
      <c r="A3" s="215"/>
      <c r="B3" s="215"/>
      <c r="C3" s="215"/>
      <c r="D3" s="215"/>
      <c r="E3" s="229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1117"/>
      <c r="T3" s="1117"/>
      <c r="U3" s="1117"/>
      <c r="V3" s="1117"/>
      <c r="W3" s="1117"/>
      <c r="X3" s="7"/>
      <c r="Y3" s="7"/>
    </row>
    <row r="4" spans="1:25" ht="18.75" x14ac:dyDescent="0.3">
      <c r="A4" s="1060" t="s">
        <v>158</v>
      </c>
      <c r="B4" s="1060"/>
      <c r="C4" s="1060"/>
      <c r="D4" s="1060"/>
      <c r="E4" s="1060"/>
      <c r="F4" s="1060"/>
      <c r="G4" s="1060"/>
      <c r="H4" s="1060"/>
      <c r="I4" s="1060"/>
      <c r="J4" s="1060"/>
      <c r="K4" s="1060"/>
      <c r="L4" s="1060"/>
      <c r="M4" s="1060"/>
      <c r="N4" s="1060"/>
      <c r="O4" s="1060"/>
      <c r="P4" s="1060"/>
      <c r="Q4" s="1060"/>
      <c r="R4" s="1060"/>
      <c r="S4" s="1060"/>
      <c r="T4" s="1060"/>
      <c r="U4" s="1060"/>
      <c r="V4" s="1060"/>
      <c r="W4" s="1060"/>
      <c r="X4" s="1060"/>
      <c r="Y4" s="1060"/>
    </row>
    <row r="5" spans="1:25" ht="18.75" x14ac:dyDescent="0.3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30"/>
      <c r="T5" s="230"/>
      <c r="U5" s="230"/>
      <c r="V5" s="230"/>
      <c r="W5" s="230"/>
      <c r="X5" s="230"/>
      <c r="Y5" s="230"/>
    </row>
    <row r="6" spans="1:25" ht="16.5" thickBot="1" x14ac:dyDescent="0.3">
      <c r="A6" s="193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2"/>
      <c r="T6" s="192"/>
      <c r="U6" s="192"/>
      <c r="V6" s="192"/>
      <c r="W6" s="192"/>
      <c r="X6" s="192"/>
      <c r="Y6" s="192"/>
    </row>
    <row r="7" spans="1:25" ht="15" customHeight="1" thickTop="1" x14ac:dyDescent="0.2">
      <c r="A7" s="1108" t="s">
        <v>99</v>
      </c>
      <c r="B7" s="1087" t="s">
        <v>125</v>
      </c>
      <c r="C7" s="1087" t="s">
        <v>69</v>
      </c>
      <c r="D7" s="1089" t="s">
        <v>70</v>
      </c>
      <c r="E7" s="1087" t="s">
        <v>8</v>
      </c>
      <c r="F7" s="1112" t="s">
        <v>167</v>
      </c>
      <c r="G7" s="1113"/>
      <c r="H7" s="1113"/>
      <c r="I7" s="1113"/>
      <c r="J7" s="1113"/>
      <c r="K7" s="1113"/>
      <c r="L7" s="1113"/>
      <c r="M7" s="1113"/>
      <c r="N7" s="1113"/>
      <c r="O7" s="1113"/>
      <c r="P7" s="1113"/>
      <c r="Q7" s="1113"/>
      <c r="R7" s="1113"/>
      <c r="S7" s="1113"/>
      <c r="T7" s="1113"/>
      <c r="U7" s="1113"/>
      <c r="V7" s="1113"/>
      <c r="W7" s="1114"/>
      <c r="X7" s="1119" t="s">
        <v>155</v>
      </c>
      <c r="Y7" s="1119" t="s">
        <v>79</v>
      </c>
    </row>
    <row r="8" spans="1:25" ht="14.25" customHeight="1" x14ac:dyDescent="0.2">
      <c r="A8" s="1109"/>
      <c r="B8" s="1088"/>
      <c r="C8" s="1088"/>
      <c r="D8" s="1088"/>
      <c r="E8" s="1088"/>
      <c r="F8" s="1122" t="s">
        <v>47</v>
      </c>
      <c r="G8" s="1122"/>
      <c r="H8" s="1122"/>
      <c r="I8" s="1122" t="s">
        <v>126</v>
      </c>
      <c r="J8" s="1122"/>
      <c r="K8" s="1122"/>
      <c r="L8" s="1122" t="s">
        <v>127</v>
      </c>
      <c r="M8" s="1122"/>
      <c r="N8" s="1122"/>
      <c r="O8" s="1122"/>
      <c r="P8" s="1086" t="s">
        <v>156</v>
      </c>
      <c r="Q8" s="1083"/>
      <c r="R8" s="1083"/>
      <c r="S8" s="1084"/>
      <c r="T8" s="1083" t="s">
        <v>128</v>
      </c>
      <c r="U8" s="1084"/>
      <c r="V8" s="1103" t="s">
        <v>163</v>
      </c>
      <c r="W8" s="1103" t="s">
        <v>154</v>
      </c>
      <c r="X8" s="1120"/>
      <c r="Y8" s="1120"/>
    </row>
    <row r="9" spans="1:25" ht="16.5" customHeight="1" x14ac:dyDescent="0.2">
      <c r="A9" s="1109"/>
      <c r="B9" s="1088"/>
      <c r="C9" s="1088"/>
      <c r="D9" s="1088"/>
      <c r="E9" s="1088"/>
      <c r="F9" s="1085" t="s">
        <v>145</v>
      </c>
      <c r="G9" s="1085" t="s">
        <v>146</v>
      </c>
      <c r="H9" s="1118" t="s">
        <v>153</v>
      </c>
      <c r="I9" s="1085" t="s">
        <v>145</v>
      </c>
      <c r="J9" s="1085" t="s">
        <v>146</v>
      </c>
      <c r="K9" s="1118" t="s">
        <v>153</v>
      </c>
      <c r="L9" s="1090" t="s">
        <v>148</v>
      </c>
      <c r="M9" s="1090" t="s">
        <v>146</v>
      </c>
      <c r="N9" s="1118" t="s">
        <v>153</v>
      </c>
      <c r="O9" s="1118"/>
      <c r="P9" s="1090" t="s">
        <v>145</v>
      </c>
      <c r="Q9" s="1090" t="s">
        <v>146</v>
      </c>
      <c r="R9" s="1097" t="s">
        <v>153</v>
      </c>
      <c r="S9" s="1098"/>
      <c r="T9" s="1090" t="s">
        <v>146</v>
      </c>
      <c r="U9" s="1118" t="s">
        <v>153</v>
      </c>
      <c r="V9" s="1104"/>
      <c r="W9" s="1104"/>
      <c r="X9" s="1120"/>
      <c r="Y9" s="1120"/>
    </row>
    <row r="10" spans="1:25" ht="16.5" customHeight="1" x14ac:dyDescent="0.2">
      <c r="A10" s="1109"/>
      <c r="B10" s="1088"/>
      <c r="C10" s="1088"/>
      <c r="D10" s="1088"/>
      <c r="E10" s="1088"/>
      <c r="F10" s="1085"/>
      <c r="G10" s="1085"/>
      <c r="H10" s="1118"/>
      <c r="I10" s="1085"/>
      <c r="J10" s="1085"/>
      <c r="K10" s="1118"/>
      <c r="L10" s="1091"/>
      <c r="M10" s="1091"/>
      <c r="N10" s="227" t="s">
        <v>130</v>
      </c>
      <c r="O10" s="227" t="s">
        <v>149</v>
      </c>
      <c r="P10" s="1091"/>
      <c r="Q10" s="1091"/>
      <c r="R10" s="227" t="s">
        <v>130</v>
      </c>
      <c r="S10" s="227" t="s">
        <v>149</v>
      </c>
      <c r="T10" s="1091"/>
      <c r="U10" s="1118"/>
      <c r="V10" s="1105"/>
      <c r="W10" s="1105"/>
      <c r="X10" s="1121"/>
      <c r="Y10" s="1121"/>
    </row>
    <row r="11" spans="1:25" ht="16.5" customHeight="1" x14ac:dyDescent="0.2">
      <c r="A11" s="1092" t="s">
        <v>519</v>
      </c>
      <c r="B11" s="1084"/>
      <c r="C11" s="640"/>
      <c r="D11" s="638"/>
      <c r="E11" s="640"/>
      <c r="F11" s="639"/>
      <c r="G11" s="639"/>
      <c r="H11" s="637"/>
      <c r="I11" s="639"/>
      <c r="J11" s="639"/>
      <c r="K11" s="637"/>
      <c r="L11" s="639"/>
      <c r="M11" s="639"/>
      <c r="N11" s="613"/>
      <c r="O11" s="613"/>
      <c r="P11" s="639"/>
      <c r="Q11" s="639"/>
      <c r="R11" s="613"/>
      <c r="S11" s="613"/>
      <c r="T11" s="639"/>
      <c r="U11" s="637"/>
      <c r="V11" s="637"/>
      <c r="W11" s="637"/>
      <c r="X11" s="641"/>
      <c r="Y11" s="643"/>
    </row>
    <row r="12" spans="1:25" ht="24" x14ac:dyDescent="0.2">
      <c r="A12" s="647">
        <v>1</v>
      </c>
      <c r="B12" s="648" t="s">
        <v>152</v>
      </c>
      <c r="C12" s="649">
        <v>29465</v>
      </c>
      <c r="D12" s="650" t="s">
        <v>112</v>
      </c>
      <c r="E12" s="651">
        <v>3</v>
      </c>
      <c r="F12" s="652">
        <v>0.2</v>
      </c>
      <c r="G12" s="652">
        <v>0.15</v>
      </c>
      <c r="H12" s="653">
        <v>0.05</v>
      </c>
      <c r="I12" s="639"/>
      <c r="J12" s="639"/>
      <c r="K12" s="639"/>
      <c r="L12" s="613">
        <v>70</v>
      </c>
      <c r="M12" s="613"/>
      <c r="N12" s="613"/>
      <c r="O12" s="654">
        <f>SUM(H12)*L12%</f>
        <v>3.4999999999999996E-2</v>
      </c>
      <c r="P12" s="613"/>
      <c r="Q12" s="613"/>
      <c r="R12" s="613"/>
      <c r="S12" s="613"/>
      <c r="T12" s="613"/>
      <c r="U12" s="613"/>
      <c r="V12" s="613"/>
      <c r="W12" s="655">
        <f>SUM(H12+K12+O12+S12+U12+V12)</f>
        <v>8.4999999999999992E-2</v>
      </c>
      <c r="X12" s="656">
        <f>SUM(W12)*1300000</f>
        <v>110499.99999999999</v>
      </c>
      <c r="Y12" s="762" t="s">
        <v>560</v>
      </c>
    </row>
    <row r="13" spans="1:25" x14ac:dyDescent="0.2">
      <c r="A13" s="1093" t="s">
        <v>520</v>
      </c>
      <c r="B13" s="1094"/>
      <c r="C13" s="649"/>
      <c r="D13" s="650"/>
      <c r="E13" s="657"/>
      <c r="F13" s="652"/>
      <c r="G13" s="652"/>
      <c r="H13" s="653"/>
      <c r="I13" s="639"/>
      <c r="J13" s="639"/>
      <c r="K13" s="639"/>
      <c r="L13" s="613"/>
      <c r="M13" s="613"/>
      <c r="N13" s="613"/>
      <c r="O13" s="654"/>
      <c r="P13" s="613"/>
      <c r="Q13" s="613"/>
      <c r="R13" s="613"/>
      <c r="S13" s="613"/>
      <c r="T13" s="613"/>
      <c r="U13" s="613"/>
      <c r="V13" s="613"/>
      <c r="W13" s="655"/>
      <c r="X13" s="656"/>
      <c r="Y13" s="646"/>
    </row>
    <row r="14" spans="1:25" ht="24" x14ac:dyDescent="0.2">
      <c r="A14" s="658">
        <v>2</v>
      </c>
      <c r="B14" s="659" t="s">
        <v>157</v>
      </c>
      <c r="C14" s="660">
        <v>31346</v>
      </c>
      <c r="D14" s="650" t="s">
        <v>67</v>
      </c>
      <c r="E14" s="639">
        <v>2.67</v>
      </c>
      <c r="F14" s="661">
        <v>0.15</v>
      </c>
      <c r="G14" s="661"/>
      <c r="H14" s="662">
        <v>0.15</v>
      </c>
      <c r="I14" s="663">
        <v>0.5</v>
      </c>
      <c r="J14" s="663">
        <v>0.3</v>
      </c>
      <c r="K14" s="664">
        <v>0.2</v>
      </c>
      <c r="L14" s="665">
        <v>70</v>
      </c>
      <c r="M14" s="665">
        <v>40</v>
      </c>
      <c r="N14" s="666">
        <v>30</v>
      </c>
      <c r="O14" s="654">
        <f>SUM(E14+H14)*N14%</f>
        <v>0.84599999999999997</v>
      </c>
      <c r="P14" s="667">
        <v>70</v>
      </c>
      <c r="Q14" s="667"/>
      <c r="R14" s="668">
        <v>70</v>
      </c>
      <c r="S14" s="668">
        <f>SUM(E14+H14)*P14/100</f>
        <v>1.9739999999999998</v>
      </c>
      <c r="T14" s="667"/>
      <c r="U14" s="667"/>
      <c r="V14" s="667"/>
      <c r="W14" s="655">
        <f t="shared" ref="W14:W16" si="0">SUM(H14+K14+O14+S14+U14+V14)</f>
        <v>3.17</v>
      </c>
      <c r="X14" s="656">
        <f t="shared" ref="X14:X16" si="1">SUM(W14)*1300000</f>
        <v>4121000</v>
      </c>
      <c r="Y14" s="645" t="s">
        <v>561</v>
      </c>
    </row>
    <row r="15" spans="1:25" x14ac:dyDescent="0.2">
      <c r="A15" s="1095" t="s">
        <v>559</v>
      </c>
      <c r="B15" s="1096"/>
      <c r="C15" s="669"/>
      <c r="D15" s="650"/>
      <c r="E15" s="639"/>
      <c r="F15" s="661"/>
      <c r="G15" s="661"/>
      <c r="H15" s="662"/>
      <c r="I15" s="663"/>
      <c r="J15" s="663"/>
      <c r="K15" s="664"/>
      <c r="L15" s="665"/>
      <c r="M15" s="665"/>
      <c r="N15" s="666"/>
      <c r="O15" s="654"/>
      <c r="P15" s="667"/>
      <c r="Q15" s="667"/>
      <c r="R15" s="668"/>
      <c r="S15" s="668"/>
      <c r="T15" s="667"/>
      <c r="U15" s="667"/>
      <c r="V15" s="667"/>
      <c r="W15" s="655"/>
      <c r="X15" s="656"/>
      <c r="Y15" s="646"/>
    </row>
    <row r="16" spans="1:25" ht="24" x14ac:dyDescent="0.2">
      <c r="A16" s="670">
        <v>3</v>
      </c>
      <c r="B16" s="659" t="s">
        <v>213</v>
      </c>
      <c r="C16" s="671">
        <v>28216</v>
      </c>
      <c r="D16" s="650" t="s">
        <v>57</v>
      </c>
      <c r="E16" s="636">
        <v>2.66</v>
      </c>
      <c r="F16" s="672"/>
      <c r="G16" s="672"/>
      <c r="H16" s="672"/>
      <c r="I16" s="673">
        <v>0.5</v>
      </c>
      <c r="J16" s="673">
        <v>0.3</v>
      </c>
      <c r="K16" s="674">
        <v>0.2</v>
      </c>
      <c r="L16" s="675">
        <v>70</v>
      </c>
      <c r="M16" s="675">
        <v>40</v>
      </c>
      <c r="N16" s="676">
        <v>30</v>
      </c>
      <c r="O16" s="654">
        <f>SUM(E16)*N16%</f>
        <v>0.79800000000000004</v>
      </c>
      <c r="P16" s="667"/>
      <c r="Q16" s="667"/>
      <c r="R16" s="667"/>
      <c r="S16" s="667"/>
      <c r="T16" s="667"/>
      <c r="U16" s="667"/>
      <c r="V16" s="668">
        <v>0.5</v>
      </c>
      <c r="W16" s="655">
        <f t="shared" si="0"/>
        <v>1.498</v>
      </c>
      <c r="X16" s="656">
        <f t="shared" si="1"/>
        <v>1947400</v>
      </c>
      <c r="Y16" s="645" t="s">
        <v>562</v>
      </c>
    </row>
    <row r="17" spans="1:25" ht="15" thickBot="1" x14ac:dyDescent="0.25">
      <c r="A17" s="1110" t="s">
        <v>55</v>
      </c>
      <c r="B17" s="1111"/>
      <c r="C17" s="677"/>
      <c r="D17" s="678"/>
      <c r="E17" s="679"/>
      <c r="F17" s="679"/>
      <c r="G17" s="679"/>
      <c r="H17" s="679">
        <f>SUM(H12:H16)</f>
        <v>0.2</v>
      </c>
      <c r="I17" s="679"/>
      <c r="J17" s="679"/>
      <c r="K17" s="679">
        <f>SUM(K12:K16)</f>
        <v>0.4</v>
      </c>
      <c r="L17" s="679"/>
      <c r="M17" s="679"/>
      <c r="N17" s="679"/>
      <c r="O17" s="680">
        <f>SUM(O12:O16)</f>
        <v>1.679</v>
      </c>
      <c r="P17" s="681"/>
      <c r="Q17" s="681"/>
      <c r="R17" s="681"/>
      <c r="S17" s="681">
        <f>SUM(S12:S16)</f>
        <v>1.9739999999999998</v>
      </c>
      <c r="T17" s="681"/>
      <c r="U17" s="681"/>
      <c r="V17" s="681">
        <v>0.5</v>
      </c>
      <c r="W17" s="682">
        <f>SUM(W12:W16)</f>
        <v>4.7530000000000001</v>
      </c>
      <c r="X17" s="683">
        <f>SUM(X12:X16)</f>
        <v>6178900</v>
      </c>
      <c r="Y17" s="644"/>
    </row>
    <row r="18" spans="1:25" ht="15" thickTop="1" x14ac:dyDescent="0.2"/>
    <row r="19" spans="1:25" ht="18.75" x14ac:dyDescent="0.3">
      <c r="A19" s="1115" t="s">
        <v>556</v>
      </c>
      <c r="B19" s="1115"/>
      <c r="C19" s="1115"/>
      <c r="D19" s="1115"/>
      <c r="E19" s="1115"/>
      <c r="F19" s="1115"/>
      <c r="G19" s="1115"/>
      <c r="H19" s="1115"/>
      <c r="I19" s="1115"/>
      <c r="J19" s="1115"/>
      <c r="K19" s="232"/>
      <c r="L19" s="232"/>
      <c r="M19" s="232"/>
      <c r="N19" s="232"/>
      <c r="O19" s="282"/>
      <c r="P19" s="1115" t="s">
        <v>159</v>
      </c>
      <c r="Q19" s="1115"/>
      <c r="R19" s="1115"/>
      <c r="S19" s="1115"/>
      <c r="T19" s="1115"/>
      <c r="U19" s="1115"/>
      <c r="V19" s="1115"/>
      <c r="W19" s="1115"/>
      <c r="X19" s="1115"/>
      <c r="Y19" s="1115"/>
    </row>
    <row r="20" spans="1:25" ht="19.5" x14ac:dyDescent="0.35">
      <c r="A20" s="1116" t="s">
        <v>91</v>
      </c>
      <c r="B20" s="1116"/>
      <c r="C20" s="1116"/>
      <c r="D20" s="1116"/>
      <c r="E20" s="1116"/>
      <c r="F20" s="1116"/>
      <c r="G20" s="1116"/>
      <c r="H20" s="1116"/>
      <c r="I20" s="1116"/>
      <c r="J20" s="1116"/>
      <c r="K20" s="234"/>
      <c r="L20" s="234"/>
      <c r="M20" s="234"/>
      <c r="N20" s="234"/>
      <c r="O20" s="1082" t="s">
        <v>86</v>
      </c>
      <c r="P20" s="1082"/>
      <c r="Q20" s="1082"/>
      <c r="R20" s="1082"/>
      <c r="S20" s="1082"/>
      <c r="T20" s="1082"/>
      <c r="U20" s="1082"/>
      <c r="V20" s="1082"/>
      <c r="W20" s="1082"/>
      <c r="X20" s="1082"/>
      <c r="Y20" s="1082"/>
    </row>
    <row r="21" spans="1:25" ht="18.75" x14ac:dyDescent="0.3">
      <c r="A21" s="1082" t="s">
        <v>51</v>
      </c>
      <c r="B21" s="1082"/>
      <c r="C21" s="1082"/>
      <c r="D21" s="235"/>
      <c r="E21" s="1082" t="s">
        <v>177</v>
      </c>
      <c r="F21" s="1082"/>
      <c r="G21" s="1082"/>
      <c r="H21" s="1082"/>
      <c r="I21" s="1082"/>
      <c r="J21" s="1082"/>
      <c r="K21" s="1082"/>
      <c r="L21" s="1082"/>
      <c r="M21" s="235"/>
      <c r="N21" s="1082" t="s">
        <v>87</v>
      </c>
      <c r="O21" s="1082"/>
      <c r="P21" s="1082"/>
      <c r="Q21" s="1082"/>
      <c r="R21" s="1082"/>
      <c r="S21" s="1082"/>
      <c r="T21" s="1082"/>
      <c r="U21" s="235"/>
      <c r="V21" s="1082" t="s">
        <v>45</v>
      </c>
      <c r="W21" s="1082"/>
      <c r="X21" s="1082"/>
      <c r="Y21" s="1082"/>
    </row>
    <row r="22" spans="1:25" ht="15" customHeight="1" x14ac:dyDescent="0.3">
      <c r="A22" s="234"/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</row>
    <row r="23" spans="1:25" ht="13.5" customHeight="1" x14ac:dyDescent="0.3">
      <c r="A23" s="234"/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</row>
    <row r="24" spans="1:25" ht="12.75" customHeight="1" x14ac:dyDescent="0.3">
      <c r="A24" s="234"/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</row>
    <row r="25" spans="1:25" ht="14.25" customHeight="1" x14ac:dyDescent="0.3">
      <c r="A25" s="234"/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</row>
    <row r="26" spans="1:25" ht="12.75" customHeight="1" x14ac:dyDescent="0.3">
      <c r="A26" s="234"/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</row>
    <row r="27" spans="1:25" ht="18.75" x14ac:dyDescent="0.3">
      <c r="A27" s="1082" t="s">
        <v>52</v>
      </c>
      <c r="B27" s="1082"/>
      <c r="C27" s="1082"/>
      <c r="D27" s="234"/>
      <c r="E27" s="1082" t="s">
        <v>46</v>
      </c>
      <c r="F27" s="1082"/>
      <c r="G27" s="1082"/>
      <c r="H27" s="1082"/>
      <c r="I27" s="1082"/>
      <c r="J27" s="1082"/>
      <c r="K27" s="1082"/>
      <c r="L27" s="1082"/>
      <c r="M27" s="234"/>
      <c r="N27" s="1082" t="s">
        <v>35</v>
      </c>
      <c r="O27" s="1082"/>
      <c r="P27" s="1082"/>
      <c r="Q27" s="1082"/>
      <c r="R27" s="1082"/>
      <c r="S27" s="1082"/>
      <c r="T27" s="1082"/>
      <c r="U27" s="234"/>
      <c r="V27" s="1082" t="s">
        <v>54</v>
      </c>
      <c r="W27" s="1082"/>
      <c r="X27" s="1082"/>
      <c r="Y27" s="1082"/>
    </row>
    <row r="28" spans="1:25" ht="16.5" x14ac:dyDescent="0.2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</row>
    <row r="29" spans="1:25" ht="16.5" x14ac:dyDescent="0.2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</row>
    <row r="30" spans="1:25" ht="16.5" x14ac:dyDescent="0.2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</row>
    <row r="31" spans="1:25" ht="16.5" x14ac:dyDescent="0.2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</row>
    <row r="32" spans="1:25" ht="18.75" x14ac:dyDescent="0.3">
      <c r="A32" s="1099" t="s">
        <v>94</v>
      </c>
      <c r="B32" s="1099"/>
      <c r="C32" s="1099"/>
      <c r="D32" s="1099"/>
      <c r="E32" s="1099"/>
      <c r="F32" s="1099"/>
      <c r="G32" s="1099"/>
      <c r="H32" s="215"/>
      <c r="I32" s="215"/>
      <c r="J32" s="215"/>
      <c r="K32" s="216"/>
      <c r="L32" s="216"/>
      <c r="M32" s="216"/>
      <c r="N32" s="1060" t="s">
        <v>49</v>
      </c>
      <c r="O32" s="1060"/>
      <c r="P32" s="1060"/>
      <c r="Q32" s="1060"/>
      <c r="R32" s="1060"/>
      <c r="S32" s="1060"/>
      <c r="T32" s="1060"/>
      <c r="U32" s="1060"/>
      <c r="V32" s="1060"/>
      <c r="W32" s="1060"/>
      <c r="X32" s="1060"/>
      <c r="Y32" s="1060"/>
    </row>
    <row r="33" spans="1:25" ht="18.75" x14ac:dyDescent="0.3">
      <c r="A33" s="1060" t="s">
        <v>86</v>
      </c>
      <c r="B33" s="1060"/>
      <c r="C33" s="1060"/>
      <c r="D33" s="1060"/>
      <c r="E33" s="1060"/>
      <c r="F33" s="1060"/>
      <c r="G33" s="1060"/>
      <c r="H33" s="228"/>
      <c r="I33" s="228"/>
      <c r="J33" s="215"/>
      <c r="K33" s="216"/>
      <c r="L33" s="216"/>
      <c r="M33" s="216"/>
      <c r="N33" s="1060" t="s">
        <v>98</v>
      </c>
      <c r="O33" s="1060"/>
      <c r="P33" s="1060"/>
      <c r="Q33" s="1060"/>
      <c r="R33" s="1060"/>
      <c r="S33" s="1060"/>
      <c r="T33" s="1060"/>
      <c r="U33" s="1060"/>
      <c r="V33" s="1060"/>
      <c r="W33" s="1060"/>
      <c r="X33" s="1060"/>
      <c r="Y33" s="1060"/>
    </row>
    <row r="34" spans="1:25" ht="18.75" x14ac:dyDescent="0.3">
      <c r="A34" s="215"/>
      <c r="B34" s="215"/>
      <c r="C34" s="215"/>
      <c r="D34" s="215"/>
      <c r="E34" s="229"/>
      <c r="F34" s="215"/>
      <c r="G34" s="215"/>
      <c r="H34" s="215"/>
      <c r="I34" s="215"/>
      <c r="J34" s="215"/>
      <c r="K34" s="215"/>
      <c r="L34" s="215"/>
      <c r="M34" s="215"/>
      <c r="N34" s="1099"/>
      <c r="O34" s="1099"/>
      <c r="P34" s="1099"/>
      <c r="Q34" s="1099"/>
      <c r="R34" s="1099"/>
      <c r="S34" s="1099"/>
      <c r="T34" s="1099"/>
      <c r="U34" s="1099"/>
      <c r="V34" s="1099"/>
      <c r="W34" s="1099"/>
      <c r="X34" s="1099"/>
      <c r="Y34" s="1099"/>
    </row>
    <row r="35" spans="1:25" ht="18.75" x14ac:dyDescent="0.3">
      <c r="A35" s="1060" t="s">
        <v>166</v>
      </c>
      <c r="B35" s="1060"/>
      <c r="C35" s="1060"/>
      <c r="D35" s="1060"/>
      <c r="E35" s="1060"/>
      <c r="F35" s="1060"/>
      <c r="G35" s="1060"/>
      <c r="H35" s="1060"/>
      <c r="I35" s="1060"/>
      <c r="J35" s="1060"/>
      <c r="K35" s="1060"/>
      <c r="L35" s="1060"/>
      <c r="M35" s="1060"/>
      <c r="N35" s="1060"/>
      <c r="O35" s="1060"/>
      <c r="P35" s="1060"/>
      <c r="Q35" s="1060"/>
      <c r="R35" s="1060"/>
      <c r="S35" s="1060"/>
      <c r="T35" s="1060"/>
      <c r="U35" s="1060"/>
      <c r="V35" s="1060"/>
      <c r="W35" s="1060"/>
      <c r="X35" s="1060"/>
      <c r="Y35" s="1060"/>
    </row>
    <row r="36" spans="1:25" ht="19.5" thickBot="1" x14ac:dyDescent="0.35">
      <c r="A36" s="217"/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30"/>
      <c r="T36" s="230"/>
      <c r="U36" s="230"/>
      <c r="V36" s="230"/>
      <c r="W36" s="230"/>
      <c r="X36" s="230"/>
      <c r="Y36" s="230"/>
    </row>
    <row r="37" spans="1:25" ht="15" customHeight="1" thickTop="1" x14ac:dyDescent="0.2">
      <c r="A37" s="1108" t="s">
        <v>99</v>
      </c>
      <c r="B37" s="1087" t="s">
        <v>125</v>
      </c>
      <c r="C37" s="1087" t="s">
        <v>69</v>
      </c>
      <c r="D37" s="1089" t="s">
        <v>70</v>
      </c>
      <c r="E37" s="1087" t="s">
        <v>8</v>
      </c>
      <c r="F37" s="1112" t="s">
        <v>144</v>
      </c>
      <c r="G37" s="1113"/>
      <c r="H37" s="1113"/>
      <c r="I37" s="1113"/>
      <c r="J37" s="1113"/>
      <c r="K37" s="1113"/>
      <c r="L37" s="1113"/>
      <c r="M37" s="1113"/>
      <c r="N37" s="1113"/>
      <c r="O37" s="1113"/>
      <c r="P37" s="1113"/>
      <c r="Q37" s="1113"/>
      <c r="R37" s="1113"/>
      <c r="S37" s="1113"/>
      <c r="T37" s="1113"/>
      <c r="U37" s="1113"/>
      <c r="V37" s="1113"/>
      <c r="W37" s="1114"/>
      <c r="X37" s="1124" t="s">
        <v>151</v>
      </c>
      <c r="Y37" s="1100" t="s">
        <v>79</v>
      </c>
    </row>
    <row r="38" spans="1:25" ht="14.25" customHeight="1" x14ac:dyDescent="0.2">
      <c r="A38" s="1109"/>
      <c r="B38" s="1088"/>
      <c r="C38" s="1088"/>
      <c r="D38" s="1088"/>
      <c r="E38" s="1088"/>
      <c r="F38" s="1122" t="s">
        <v>47</v>
      </c>
      <c r="G38" s="1122"/>
      <c r="H38" s="1122"/>
      <c r="I38" s="1122" t="s">
        <v>126</v>
      </c>
      <c r="J38" s="1122"/>
      <c r="K38" s="1122"/>
      <c r="L38" s="1122" t="s">
        <v>127</v>
      </c>
      <c r="M38" s="1122"/>
      <c r="N38" s="1122"/>
      <c r="O38" s="1122"/>
      <c r="P38" s="1086" t="s">
        <v>156</v>
      </c>
      <c r="Q38" s="1083"/>
      <c r="R38" s="1083"/>
      <c r="S38" s="1084"/>
      <c r="T38" s="1083" t="s">
        <v>128</v>
      </c>
      <c r="U38" s="1084"/>
      <c r="V38" s="1103" t="s">
        <v>163</v>
      </c>
      <c r="W38" s="1103" t="s">
        <v>150</v>
      </c>
      <c r="X38" s="1104"/>
      <c r="Y38" s="1101"/>
    </row>
    <row r="39" spans="1:25" ht="16.5" customHeight="1" x14ac:dyDescent="0.2">
      <c r="A39" s="1109"/>
      <c r="B39" s="1088"/>
      <c r="C39" s="1088"/>
      <c r="D39" s="1088"/>
      <c r="E39" s="1088"/>
      <c r="F39" s="1085" t="s">
        <v>145</v>
      </c>
      <c r="G39" s="1085" t="s">
        <v>146</v>
      </c>
      <c r="H39" s="1118" t="s">
        <v>147</v>
      </c>
      <c r="I39" s="1085" t="s">
        <v>145</v>
      </c>
      <c r="J39" s="1085" t="s">
        <v>146</v>
      </c>
      <c r="K39" s="1106" t="s">
        <v>147</v>
      </c>
      <c r="L39" s="1090" t="s">
        <v>161</v>
      </c>
      <c r="M39" s="1090" t="s">
        <v>162</v>
      </c>
      <c r="N39" s="1118" t="s">
        <v>147</v>
      </c>
      <c r="O39" s="1118"/>
      <c r="P39" s="1090" t="s">
        <v>145</v>
      </c>
      <c r="Q39" s="1090" t="s">
        <v>146</v>
      </c>
      <c r="R39" s="1097" t="s">
        <v>147</v>
      </c>
      <c r="S39" s="1098"/>
      <c r="T39" s="1090" t="s">
        <v>146</v>
      </c>
      <c r="U39" s="1103" t="s">
        <v>147</v>
      </c>
      <c r="V39" s="1104"/>
      <c r="W39" s="1104"/>
      <c r="X39" s="1104"/>
      <c r="Y39" s="1101"/>
    </row>
    <row r="40" spans="1:25" ht="15.75" customHeight="1" x14ac:dyDescent="0.2">
      <c r="A40" s="1109"/>
      <c r="B40" s="1088"/>
      <c r="C40" s="1088"/>
      <c r="D40" s="1088"/>
      <c r="E40" s="1088"/>
      <c r="F40" s="1085"/>
      <c r="G40" s="1085"/>
      <c r="H40" s="1118"/>
      <c r="I40" s="1085"/>
      <c r="J40" s="1085"/>
      <c r="K40" s="1107"/>
      <c r="L40" s="1091"/>
      <c r="M40" s="1091"/>
      <c r="N40" s="227" t="s">
        <v>130</v>
      </c>
      <c r="O40" s="227" t="s">
        <v>149</v>
      </c>
      <c r="P40" s="1091"/>
      <c r="Q40" s="1091"/>
      <c r="R40" s="227" t="s">
        <v>130</v>
      </c>
      <c r="S40" s="227" t="s">
        <v>149</v>
      </c>
      <c r="T40" s="1091"/>
      <c r="U40" s="1105"/>
      <c r="V40" s="1105"/>
      <c r="W40" s="1105"/>
      <c r="X40" s="1105"/>
      <c r="Y40" s="1102"/>
    </row>
    <row r="41" spans="1:25" ht="15.75" customHeight="1" x14ac:dyDescent="0.2">
      <c r="A41" s="684" t="s">
        <v>522</v>
      </c>
      <c r="B41" s="685"/>
      <c r="C41" s="686"/>
      <c r="D41" s="640"/>
      <c r="E41" s="638"/>
      <c r="F41" s="639"/>
      <c r="G41" s="639"/>
      <c r="H41" s="637"/>
      <c r="I41" s="639"/>
      <c r="J41" s="639"/>
      <c r="K41" s="642"/>
      <c r="L41" s="639"/>
      <c r="M41" s="639"/>
      <c r="N41" s="613"/>
      <c r="O41" s="613"/>
      <c r="P41" s="639"/>
      <c r="Q41" s="639"/>
      <c r="R41" s="613"/>
      <c r="S41" s="613"/>
      <c r="T41" s="639"/>
      <c r="U41" s="637"/>
      <c r="V41" s="637"/>
      <c r="W41" s="637"/>
      <c r="X41" s="637"/>
      <c r="Y41" s="606"/>
    </row>
    <row r="42" spans="1:25" ht="24" x14ac:dyDescent="0.2">
      <c r="A42" s="285">
        <v>1</v>
      </c>
      <c r="B42" s="236" t="s">
        <v>160</v>
      </c>
      <c r="C42" s="687">
        <v>26873</v>
      </c>
      <c r="D42" s="688" t="s">
        <v>112</v>
      </c>
      <c r="E42" s="689">
        <v>3.66</v>
      </c>
      <c r="F42" s="639">
        <v>0.2</v>
      </c>
      <c r="G42" s="639"/>
      <c r="H42" s="637"/>
      <c r="I42" s="639">
        <v>0.3</v>
      </c>
      <c r="J42" s="639">
        <v>0.5</v>
      </c>
      <c r="K42" s="637">
        <v>0.2</v>
      </c>
      <c r="L42" s="639">
        <v>40</v>
      </c>
      <c r="M42" s="639">
        <v>70</v>
      </c>
      <c r="N42" s="613">
        <v>30</v>
      </c>
      <c r="O42" s="690">
        <f>SUM(E42+F42)*N42/100</f>
        <v>1.1580000000000001</v>
      </c>
      <c r="P42" s="639"/>
      <c r="Q42" s="639"/>
      <c r="R42" s="639"/>
      <c r="S42" s="637"/>
      <c r="T42" s="639"/>
      <c r="U42" s="639"/>
      <c r="V42" s="638">
        <v>0.5</v>
      </c>
      <c r="W42" s="690">
        <f>SUM(H42+K42+O42+V42)</f>
        <v>1.8580000000000001</v>
      </c>
      <c r="X42" s="691">
        <f>SUM(W42)*1300</f>
        <v>2415.4</v>
      </c>
      <c r="Y42" s="645" t="s">
        <v>563</v>
      </c>
    </row>
    <row r="43" spans="1:25" ht="24" x14ac:dyDescent="0.2">
      <c r="A43" s="285">
        <v>2</v>
      </c>
      <c r="B43" s="236" t="s">
        <v>164</v>
      </c>
      <c r="C43" s="687">
        <v>28753</v>
      </c>
      <c r="D43" s="688" t="s">
        <v>65</v>
      </c>
      <c r="E43" s="689">
        <v>3.26</v>
      </c>
      <c r="F43" s="639"/>
      <c r="G43" s="652">
        <v>0.2</v>
      </c>
      <c r="H43" s="692">
        <v>0.2</v>
      </c>
      <c r="I43" s="639"/>
      <c r="J43" s="639"/>
      <c r="K43" s="639"/>
      <c r="L43" s="613">
        <v>40</v>
      </c>
      <c r="M43" s="613"/>
      <c r="N43" s="613"/>
      <c r="O43" s="690">
        <f>SUM(H43)*40/100</f>
        <v>0.08</v>
      </c>
      <c r="P43" s="613"/>
      <c r="Q43" s="613"/>
      <c r="R43" s="613"/>
      <c r="S43" s="613"/>
      <c r="T43" s="613"/>
      <c r="U43" s="613"/>
      <c r="V43" s="613"/>
      <c r="W43" s="690">
        <f>SUM(H43+K43+O43+V43)</f>
        <v>0.28000000000000003</v>
      </c>
      <c r="X43" s="691">
        <f t="shared" ref="X43:X47" si="2">SUM(W43)*1300</f>
        <v>364.00000000000006</v>
      </c>
      <c r="Y43" s="645" t="s">
        <v>564</v>
      </c>
    </row>
    <row r="44" spans="1:25" x14ac:dyDescent="0.2">
      <c r="A44" s="1093" t="s">
        <v>519</v>
      </c>
      <c r="B44" s="1094"/>
      <c r="C44" s="687"/>
      <c r="D44" s="688"/>
      <c r="E44" s="689"/>
      <c r="F44" s="639"/>
      <c r="G44" s="652"/>
      <c r="H44" s="692"/>
      <c r="I44" s="639"/>
      <c r="J44" s="639"/>
      <c r="K44" s="639"/>
      <c r="L44" s="613"/>
      <c r="M44" s="613"/>
      <c r="N44" s="613"/>
      <c r="O44" s="690"/>
      <c r="P44" s="613"/>
      <c r="Q44" s="613"/>
      <c r="R44" s="613"/>
      <c r="S44" s="613"/>
      <c r="T44" s="613"/>
      <c r="U44" s="613"/>
      <c r="V44" s="613"/>
      <c r="W44" s="690"/>
      <c r="X44" s="691">
        <f t="shared" si="2"/>
        <v>0</v>
      </c>
      <c r="Y44" s="646"/>
    </row>
    <row r="45" spans="1:25" ht="24" x14ac:dyDescent="0.2">
      <c r="A45" s="285">
        <v>3</v>
      </c>
      <c r="B45" s="479" t="s">
        <v>181</v>
      </c>
      <c r="C45" s="480" t="s">
        <v>486</v>
      </c>
      <c r="D45" s="688" t="s">
        <v>59</v>
      </c>
      <c r="E45" s="689">
        <v>4.0599999999999996</v>
      </c>
      <c r="F45" s="639"/>
      <c r="G45" s="639">
        <v>0.15</v>
      </c>
      <c r="H45" s="637">
        <v>0.15</v>
      </c>
      <c r="I45" s="639"/>
      <c r="J45" s="639"/>
      <c r="K45" s="637"/>
      <c r="L45" s="639">
        <v>70</v>
      </c>
      <c r="M45" s="639"/>
      <c r="N45" s="613"/>
      <c r="O45" s="690">
        <f>SUM(H45)*L45%</f>
        <v>0.105</v>
      </c>
      <c r="P45" s="639"/>
      <c r="Q45" s="639"/>
      <c r="R45" s="639"/>
      <c r="S45" s="637"/>
      <c r="T45" s="639"/>
      <c r="U45" s="639"/>
      <c r="V45" s="638"/>
      <c r="W45" s="690">
        <f t="shared" ref="W45:W47" si="3">SUM(H45+K45+O45+V45)</f>
        <v>0.255</v>
      </c>
      <c r="X45" s="691">
        <f t="shared" si="2"/>
        <v>331.5</v>
      </c>
      <c r="Y45" s="645" t="s">
        <v>565</v>
      </c>
    </row>
    <row r="46" spans="1:25" x14ac:dyDescent="0.2">
      <c r="A46" s="1125" t="s">
        <v>521</v>
      </c>
      <c r="B46" s="1126"/>
      <c r="C46" s="480"/>
      <c r="D46" s="688"/>
      <c r="E46" s="689"/>
      <c r="F46" s="639"/>
      <c r="G46" s="639"/>
      <c r="H46" s="637"/>
      <c r="I46" s="639"/>
      <c r="J46" s="639"/>
      <c r="K46" s="637"/>
      <c r="L46" s="639"/>
      <c r="M46" s="639"/>
      <c r="N46" s="613"/>
      <c r="O46" s="690"/>
      <c r="P46" s="639"/>
      <c r="Q46" s="639"/>
      <c r="R46" s="639"/>
      <c r="S46" s="637"/>
      <c r="T46" s="639"/>
      <c r="U46" s="639"/>
      <c r="V46" s="638"/>
      <c r="W46" s="690"/>
      <c r="X46" s="691">
        <f t="shared" si="2"/>
        <v>0</v>
      </c>
      <c r="Y46" s="646"/>
    </row>
    <row r="47" spans="1:25" ht="24" x14ac:dyDescent="0.2">
      <c r="A47" s="285">
        <v>4</v>
      </c>
      <c r="B47" s="693" t="s">
        <v>263</v>
      </c>
      <c r="C47" s="694" t="s">
        <v>500</v>
      </c>
      <c r="D47" s="478" t="s">
        <v>65</v>
      </c>
      <c r="E47" s="689">
        <v>4.0599999999999996</v>
      </c>
      <c r="F47" s="639"/>
      <c r="G47" s="652">
        <v>0.15</v>
      </c>
      <c r="H47" s="692">
        <v>0.15</v>
      </c>
      <c r="I47" s="639"/>
      <c r="J47" s="639"/>
      <c r="K47" s="639"/>
      <c r="L47" s="613">
        <v>70</v>
      </c>
      <c r="M47" s="613"/>
      <c r="N47" s="613"/>
      <c r="O47" s="690">
        <f>SUM(H47)*L47%</f>
        <v>0.105</v>
      </c>
      <c r="P47" s="613"/>
      <c r="Q47" s="613"/>
      <c r="R47" s="613"/>
      <c r="S47" s="613"/>
      <c r="T47" s="613"/>
      <c r="U47" s="613"/>
      <c r="V47" s="613"/>
      <c r="W47" s="690">
        <f t="shared" si="3"/>
        <v>0.255</v>
      </c>
      <c r="X47" s="691">
        <f t="shared" si="2"/>
        <v>331.5</v>
      </c>
      <c r="Y47" s="645" t="s">
        <v>566</v>
      </c>
    </row>
    <row r="48" spans="1:25" x14ac:dyDescent="0.2">
      <c r="A48" s="1092" t="s">
        <v>55</v>
      </c>
      <c r="B48" s="1084"/>
      <c r="C48" s="695"/>
      <c r="D48" s="696"/>
      <c r="E48" s="692"/>
      <c r="F48" s="637"/>
      <c r="G48" s="692"/>
      <c r="H48" s="692">
        <f>SUM(H42:H47)</f>
        <v>0.5</v>
      </c>
      <c r="I48" s="637"/>
      <c r="J48" s="637"/>
      <c r="K48" s="637">
        <f>SUM(K42:K47)</f>
        <v>0.2</v>
      </c>
      <c r="L48" s="638"/>
      <c r="M48" s="638"/>
      <c r="N48" s="638"/>
      <c r="O48" s="690">
        <f>SUM(O42:O47)</f>
        <v>1.4480000000000002</v>
      </c>
      <c r="P48" s="638"/>
      <c r="Q48" s="638"/>
      <c r="R48" s="638"/>
      <c r="S48" s="690"/>
      <c r="T48" s="638"/>
      <c r="U48" s="638"/>
      <c r="V48" s="638">
        <f>SUM(V42:V47)</f>
        <v>0.5</v>
      </c>
      <c r="W48" s="690">
        <f>SUM(W42:W47)</f>
        <v>2.6479999999999997</v>
      </c>
      <c r="X48" s="697">
        <f>SUM(X42:X47)</f>
        <v>3442.4</v>
      </c>
      <c r="Y48" s="286"/>
    </row>
    <row r="49" spans="1:25" x14ac:dyDescent="0.2">
      <c r="A49" s="201"/>
      <c r="B49" s="231"/>
      <c r="C49" s="231"/>
      <c r="D49" s="231"/>
      <c r="E49" s="202"/>
      <c r="F49" s="203"/>
      <c r="G49" s="202"/>
      <c r="H49" s="202"/>
      <c r="I49" s="203"/>
      <c r="J49" s="203"/>
      <c r="K49" s="203"/>
      <c r="L49" s="201"/>
      <c r="M49" s="201"/>
      <c r="N49" s="201"/>
      <c r="O49" s="204"/>
      <c r="P49" s="201"/>
      <c r="Q49" s="201"/>
      <c r="R49" s="201"/>
      <c r="S49" s="204"/>
      <c r="T49" s="201"/>
      <c r="U49" s="201"/>
      <c r="V49" s="201"/>
      <c r="W49" s="204"/>
      <c r="X49" s="205"/>
      <c r="Y49" s="206"/>
    </row>
    <row r="50" spans="1:25" ht="18.75" x14ac:dyDescent="0.3">
      <c r="A50" s="1123" t="s">
        <v>554</v>
      </c>
      <c r="B50" s="1123"/>
      <c r="C50" s="1123"/>
      <c r="D50" s="1123"/>
      <c r="E50" s="1123"/>
      <c r="F50" s="1123"/>
      <c r="G50" s="1123"/>
      <c r="H50" s="1123"/>
      <c r="I50" s="1123"/>
      <c r="J50" s="232"/>
      <c r="K50" s="232"/>
      <c r="L50" s="232"/>
      <c r="M50" s="232"/>
      <c r="N50" s="1115" t="s">
        <v>165</v>
      </c>
      <c r="O50" s="1115"/>
      <c r="P50" s="1115"/>
      <c r="Q50" s="1115"/>
      <c r="R50" s="1115"/>
      <c r="S50" s="1115"/>
      <c r="T50" s="1115"/>
      <c r="U50" s="1115"/>
      <c r="V50" s="1115"/>
      <c r="W50" s="1115"/>
      <c r="X50" s="1115"/>
      <c r="Y50" s="1115"/>
    </row>
    <row r="51" spans="1:25" ht="19.5" x14ac:dyDescent="0.35">
      <c r="A51" s="1116" t="s">
        <v>91</v>
      </c>
      <c r="B51" s="1116"/>
      <c r="C51" s="1116"/>
      <c r="D51" s="1116"/>
      <c r="E51" s="1116"/>
      <c r="F51" s="1116"/>
      <c r="G51" s="1116"/>
      <c r="H51" s="1116"/>
      <c r="I51" s="1116"/>
      <c r="J51" s="1116"/>
      <c r="K51" s="233"/>
      <c r="L51" s="233"/>
      <c r="M51" s="234"/>
      <c r="N51" s="1082" t="s">
        <v>86</v>
      </c>
      <c r="O51" s="1082"/>
      <c r="P51" s="1082"/>
      <c r="Q51" s="1082"/>
      <c r="R51" s="1082"/>
      <c r="S51" s="1082"/>
      <c r="T51" s="1082"/>
      <c r="U51" s="1082"/>
      <c r="V51" s="1082"/>
      <c r="W51" s="1082"/>
      <c r="X51" s="1082"/>
      <c r="Y51" s="234"/>
    </row>
    <row r="52" spans="1:25" ht="18.75" x14ac:dyDescent="0.3">
      <c r="A52" s="954" t="s">
        <v>51</v>
      </c>
      <c r="B52" s="954"/>
      <c r="C52" s="954"/>
      <c r="D52" s="235"/>
      <c r="E52" s="954" t="s">
        <v>177</v>
      </c>
      <c r="F52" s="954"/>
      <c r="G52" s="954"/>
      <c r="H52" s="954"/>
      <c r="I52" s="954"/>
      <c r="J52" s="954"/>
      <c r="K52" s="235"/>
      <c r="L52" s="235"/>
      <c r="M52" s="235"/>
      <c r="N52" s="1082" t="s">
        <v>87</v>
      </c>
      <c r="O52" s="1082"/>
      <c r="P52" s="1082"/>
      <c r="Q52" s="1082"/>
      <c r="R52" s="1082"/>
      <c r="S52" s="1082"/>
      <c r="T52" s="235"/>
      <c r="U52" s="1082" t="s">
        <v>45</v>
      </c>
      <c r="V52" s="1082"/>
      <c r="W52" s="1082"/>
      <c r="X52" s="1082"/>
      <c r="Y52" s="235"/>
    </row>
    <row r="53" spans="1:25" ht="18.75" x14ac:dyDescent="0.3">
      <c r="A53" s="234"/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7"/>
      <c r="W53" s="234"/>
      <c r="X53" s="234"/>
      <c r="Y53" s="234"/>
    </row>
    <row r="54" spans="1:25" ht="18.75" x14ac:dyDescent="0.3">
      <c r="A54" s="234"/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4"/>
      <c r="U54" s="234"/>
      <c r="V54" s="234"/>
      <c r="W54" s="234"/>
      <c r="X54" s="234"/>
      <c r="Y54" s="234"/>
    </row>
    <row r="55" spans="1:25" ht="18.75" x14ac:dyDescent="0.3">
      <c r="A55" s="234"/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4"/>
      <c r="Y55" s="234"/>
    </row>
    <row r="56" spans="1:25" ht="18.75" x14ac:dyDescent="0.3">
      <c r="A56" s="234"/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4"/>
      <c r="U56" s="234"/>
      <c r="V56" s="234"/>
      <c r="W56" s="234"/>
      <c r="X56" s="234"/>
      <c r="Y56" s="234"/>
    </row>
    <row r="57" spans="1:25" ht="18.75" x14ac:dyDescent="0.3">
      <c r="A57" s="234"/>
      <c r="B57" s="234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34"/>
      <c r="W57" s="234"/>
      <c r="X57" s="234"/>
      <c r="Y57" s="234"/>
    </row>
    <row r="58" spans="1:25" ht="18.75" x14ac:dyDescent="0.3">
      <c r="A58" s="1082" t="s">
        <v>52</v>
      </c>
      <c r="B58" s="1082"/>
      <c r="C58" s="1082"/>
      <c r="D58" s="234"/>
      <c r="E58" s="1082" t="s">
        <v>46</v>
      </c>
      <c r="F58" s="1082"/>
      <c r="G58" s="1082"/>
      <c r="H58" s="1082"/>
      <c r="I58" s="1082"/>
      <c r="J58" s="1082"/>
      <c r="K58" s="235"/>
      <c r="L58" s="235"/>
      <c r="M58" s="234"/>
      <c r="N58" s="1082" t="s">
        <v>35</v>
      </c>
      <c r="O58" s="1082"/>
      <c r="P58" s="1082"/>
      <c r="Q58" s="1082"/>
      <c r="R58" s="1082"/>
      <c r="S58" s="1082"/>
      <c r="T58" s="235"/>
      <c r="U58" s="1082" t="s">
        <v>54</v>
      </c>
      <c r="V58" s="1082"/>
      <c r="W58" s="1082"/>
      <c r="X58" s="1082"/>
      <c r="Y58" s="235"/>
    </row>
    <row r="59" spans="1:25" ht="18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5" s="192" customFormat="1" x14ac:dyDescent="0.2"/>
    <row r="66" s="192" customFormat="1" x14ac:dyDescent="0.2"/>
    <row r="67" s="192" customFormat="1" x14ac:dyDescent="0.2"/>
    <row r="68" s="192" customFormat="1" x14ac:dyDescent="0.2"/>
    <row r="69" s="192" customFormat="1" x14ac:dyDescent="0.2"/>
    <row r="70" s="192" customFormat="1" x14ac:dyDescent="0.2"/>
    <row r="71" s="192" customFormat="1" x14ac:dyDescent="0.2"/>
    <row r="72" s="192" customFormat="1" x14ac:dyDescent="0.2"/>
    <row r="73" s="192" customFormat="1" x14ac:dyDescent="0.2"/>
    <row r="74" s="192" customFormat="1" x14ac:dyDescent="0.2"/>
    <row r="75" s="192" customFormat="1" x14ac:dyDescent="0.2"/>
    <row r="76" s="192" customFormat="1" x14ac:dyDescent="0.2"/>
    <row r="77" s="192" customFormat="1" x14ac:dyDescent="0.2"/>
    <row r="78" s="192" customFormat="1" ht="15.75" customHeight="1" x14ac:dyDescent="0.2"/>
    <row r="79" s="192" customFormat="1" x14ac:dyDescent="0.2"/>
    <row r="80" s="192" customFormat="1" x14ac:dyDescent="0.2"/>
    <row r="81" s="192" customFormat="1" x14ac:dyDescent="0.2"/>
    <row r="82" s="192" customFormat="1" x14ac:dyDescent="0.2"/>
    <row r="83" s="192" customFormat="1" x14ac:dyDescent="0.2"/>
    <row r="84" s="192" customFormat="1" x14ac:dyDescent="0.2"/>
    <row r="85" s="192" customFormat="1" x14ac:dyDescent="0.2"/>
    <row r="86" s="192" customFormat="1" x14ac:dyDescent="0.2"/>
    <row r="87" s="192" customFormat="1" x14ac:dyDescent="0.2"/>
    <row r="88" s="192" customFormat="1" x14ac:dyDescent="0.2"/>
    <row r="89" s="192" customFormat="1" x14ac:dyDescent="0.2"/>
    <row r="90" s="192" customFormat="1" x14ac:dyDescent="0.2"/>
    <row r="91" s="192" customFormat="1" x14ac:dyDescent="0.2"/>
    <row r="92" s="192" customFormat="1" x14ac:dyDescent="0.2"/>
  </sheetData>
  <mergeCells count="101">
    <mergeCell ref="A46:B46"/>
    <mergeCell ref="A44:B44"/>
    <mergeCell ref="N51:X51"/>
    <mergeCell ref="A48:B48"/>
    <mergeCell ref="L39:L40"/>
    <mergeCell ref="M39:M40"/>
    <mergeCell ref="N39:O39"/>
    <mergeCell ref="L38:O38"/>
    <mergeCell ref="P38:S38"/>
    <mergeCell ref="Q39:Q40"/>
    <mergeCell ref="B37:B40"/>
    <mergeCell ref="F38:H38"/>
    <mergeCell ref="N52:S52"/>
    <mergeCell ref="N58:S58"/>
    <mergeCell ref="U52:X52"/>
    <mergeCell ref="U58:X58"/>
    <mergeCell ref="I9:I10"/>
    <mergeCell ref="J9:J10"/>
    <mergeCell ref="K9:K10"/>
    <mergeCell ref="A51:J51"/>
    <mergeCell ref="I39:I40"/>
    <mergeCell ref="J39:J40"/>
    <mergeCell ref="A33:G33"/>
    <mergeCell ref="A50:I50"/>
    <mergeCell ref="H39:H40"/>
    <mergeCell ref="X37:X40"/>
    <mergeCell ref="U39:U40"/>
    <mergeCell ref="T38:U38"/>
    <mergeCell ref="N50:Y50"/>
    <mergeCell ref="I38:K38"/>
    <mergeCell ref="A58:C58"/>
    <mergeCell ref="E58:J58"/>
    <mergeCell ref="A52:C52"/>
    <mergeCell ref="A19:J19"/>
    <mergeCell ref="E52:J52"/>
    <mergeCell ref="R39:S39"/>
    <mergeCell ref="A1:G1"/>
    <mergeCell ref="N1:Y1"/>
    <mergeCell ref="A2:G2"/>
    <mergeCell ref="N2:Y2"/>
    <mergeCell ref="S3:W3"/>
    <mergeCell ref="P9:P10"/>
    <mergeCell ref="Q9:Q10"/>
    <mergeCell ref="T9:T10"/>
    <mergeCell ref="U9:U10"/>
    <mergeCell ref="V8:V10"/>
    <mergeCell ref="W8:W10"/>
    <mergeCell ref="X7:X10"/>
    <mergeCell ref="Y7:Y10"/>
    <mergeCell ref="F7:W7"/>
    <mergeCell ref="L9:L10"/>
    <mergeCell ref="M9:M10"/>
    <mergeCell ref="N9:O9"/>
    <mergeCell ref="F8:H8"/>
    <mergeCell ref="I8:K8"/>
    <mergeCell ref="L8:O8"/>
    <mergeCell ref="G9:G10"/>
    <mergeCell ref="H9:H10"/>
    <mergeCell ref="A7:A10"/>
    <mergeCell ref="B7:B10"/>
    <mergeCell ref="A4:Y4"/>
    <mergeCell ref="R9:S9"/>
    <mergeCell ref="P39:P40"/>
    <mergeCell ref="N27:T27"/>
    <mergeCell ref="A32:G32"/>
    <mergeCell ref="N32:Y32"/>
    <mergeCell ref="V27:Y27"/>
    <mergeCell ref="Y37:Y40"/>
    <mergeCell ref="V38:V40"/>
    <mergeCell ref="W38:W40"/>
    <mergeCell ref="K39:K40"/>
    <mergeCell ref="F39:F40"/>
    <mergeCell ref="G39:G40"/>
    <mergeCell ref="N33:Y33"/>
    <mergeCell ref="N34:Y34"/>
    <mergeCell ref="A35:Y35"/>
    <mergeCell ref="A37:A40"/>
    <mergeCell ref="A17:B17"/>
    <mergeCell ref="C7:C10"/>
    <mergeCell ref="F37:W37"/>
    <mergeCell ref="D7:D10"/>
    <mergeCell ref="E7:E10"/>
    <mergeCell ref="P19:Y19"/>
    <mergeCell ref="A20:J20"/>
    <mergeCell ref="A21:C21"/>
    <mergeCell ref="E21:L21"/>
    <mergeCell ref="N21:T21"/>
    <mergeCell ref="V21:Y21"/>
    <mergeCell ref="O20:Y20"/>
    <mergeCell ref="T8:U8"/>
    <mergeCell ref="F9:F10"/>
    <mergeCell ref="P8:S8"/>
    <mergeCell ref="C37:C40"/>
    <mergeCell ref="D37:D40"/>
    <mergeCell ref="E37:E40"/>
    <mergeCell ref="A27:C27"/>
    <mergeCell ref="E27:L27"/>
    <mergeCell ref="T39:T40"/>
    <mergeCell ref="A11:B11"/>
    <mergeCell ref="A13:B13"/>
    <mergeCell ref="A15:B15"/>
  </mergeCells>
  <pageMargins left="0" right="0" top="0.35433070866141736" bottom="0.55118110236220474" header="0.31496062992125984" footer="0.31496062992125984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4" workbookViewId="0">
      <selection activeCell="T11" sqref="T11"/>
    </sheetView>
  </sheetViews>
  <sheetFormatPr defaultRowHeight="14.25" x14ac:dyDescent="0.2"/>
  <cols>
    <col min="1" max="1" width="3.25" customWidth="1"/>
    <col min="2" max="2" width="10" customWidth="1"/>
    <col min="3" max="3" width="8.125" customWidth="1"/>
    <col min="4" max="4" width="8.5" customWidth="1"/>
    <col min="5" max="5" width="5.375" customWidth="1"/>
    <col min="6" max="6" width="5" customWidth="1"/>
    <col min="7" max="7" width="4.625" customWidth="1"/>
    <col min="8" max="8" width="4.75" customWidth="1"/>
    <col min="9" max="9" width="4.625" customWidth="1"/>
    <col min="10" max="10" width="4.5" customWidth="1"/>
    <col min="11" max="11" width="3.875" customWidth="1"/>
    <col min="12" max="12" width="5.5" customWidth="1"/>
    <col min="13" max="13" width="4.75" customWidth="1"/>
    <col min="14" max="14" width="5" customWidth="1"/>
    <col min="15" max="15" width="4.25" customWidth="1"/>
    <col min="16" max="16" width="4.875" customWidth="1"/>
    <col min="17" max="17" width="6.5" customWidth="1"/>
    <col min="20" max="20" width="16.625" customWidth="1"/>
  </cols>
  <sheetData>
    <row r="1" spans="1:26" ht="18.75" x14ac:dyDescent="0.3">
      <c r="A1" s="1099" t="s">
        <v>94</v>
      </c>
      <c r="B1" s="1099"/>
      <c r="C1" s="1099"/>
      <c r="D1" s="1099"/>
      <c r="E1" s="1099"/>
      <c r="F1" s="1099"/>
      <c r="G1" s="213"/>
      <c r="H1" s="215"/>
      <c r="I1" s="215"/>
      <c r="J1" s="215"/>
      <c r="K1" s="216"/>
      <c r="L1" s="216"/>
      <c r="M1" s="1060" t="s">
        <v>49</v>
      </c>
      <c r="N1" s="1060"/>
      <c r="O1" s="1060"/>
      <c r="P1" s="1060"/>
      <c r="Q1" s="1060"/>
      <c r="R1" s="1060"/>
      <c r="S1" s="1060"/>
      <c r="T1" s="1060"/>
      <c r="U1" s="216"/>
      <c r="V1" s="216"/>
      <c r="W1" s="216"/>
      <c r="X1" s="216"/>
    </row>
    <row r="2" spans="1:26" ht="18.75" x14ac:dyDescent="0.3">
      <c r="A2" s="1060" t="s">
        <v>86</v>
      </c>
      <c r="B2" s="1060"/>
      <c r="C2" s="1060"/>
      <c r="D2" s="1060"/>
      <c r="E2" s="1060"/>
      <c r="F2" s="1060"/>
      <c r="G2" s="216"/>
      <c r="H2" s="228"/>
      <c r="I2" s="228"/>
      <c r="J2" s="215"/>
      <c r="K2" s="216"/>
      <c r="L2" s="216"/>
      <c r="M2" s="1060" t="s">
        <v>98</v>
      </c>
      <c r="N2" s="1060"/>
      <c r="O2" s="1060"/>
      <c r="P2" s="1060"/>
      <c r="Q2" s="1060"/>
      <c r="R2" s="1060"/>
      <c r="S2" s="1060"/>
      <c r="T2" s="1060"/>
      <c r="U2" s="216"/>
      <c r="V2" s="216"/>
      <c r="W2" s="216"/>
      <c r="X2" s="216"/>
    </row>
    <row r="3" spans="1:26" ht="18.75" x14ac:dyDescent="0.3">
      <c r="A3" s="215"/>
      <c r="B3" s="215"/>
      <c r="C3" s="215"/>
      <c r="D3" s="215"/>
      <c r="E3" s="229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1117"/>
      <c r="S3" s="1117"/>
      <c r="T3" s="1117"/>
      <c r="U3" s="1117"/>
      <c r="V3" s="1117"/>
      <c r="W3" s="7"/>
      <c r="X3" s="7"/>
    </row>
    <row r="4" spans="1:26" ht="18.75" x14ac:dyDescent="0.3">
      <c r="A4" s="1060" t="s">
        <v>219</v>
      </c>
      <c r="B4" s="1060"/>
      <c r="C4" s="1060"/>
      <c r="D4" s="1060"/>
      <c r="E4" s="1060"/>
      <c r="F4" s="1060"/>
      <c r="G4" s="1060"/>
      <c r="H4" s="1060"/>
      <c r="I4" s="1060"/>
      <c r="J4" s="1060"/>
      <c r="K4" s="1060"/>
      <c r="L4" s="1060"/>
      <c r="M4" s="1060"/>
      <c r="N4" s="1060"/>
      <c r="O4" s="1060"/>
      <c r="P4" s="1060"/>
      <c r="Q4" s="1060"/>
      <c r="R4" s="1060"/>
      <c r="S4" s="1060"/>
      <c r="T4" s="1060"/>
      <c r="U4" s="216"/>
      <c r="V4" s="216"/>
      <c r="W4" s="216"/>
      <c r="X4" s="216"/>
    </row>
    <row r="5" spans="1:26" ht="18.75" x14ac:dyDescent="0.3">
      <c r="A5" s="468"/>
      <c r="B5" s="468"/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8"/>
      <c r="R5" s="230"/>
      <c r="S5" s="230"/>
      <c r="T5" s="230"/>
      <c r="U5" s="230"/>
      <c r="V5" s="230"/>
      <c r="W5" s="230"/>
      <c r="X5" s="230"/>
    </row>
    <row r="6" spans="1:26" ht="16.5" thickBot="1" x14ac:dyDescent="0.3">
      <c r="A6" s="193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2"/>
      <c r="S6" s="192"/>
      <c r="T6" s="192"/>
      <c r="U6" s="192"/>
      <c r="V6" s="192"/>
      <c r="W6" s="192"/>
      <c r="X6" s="192"/>
      <c r="Y6" s="192"/>
      <c r="Z6" s="192"/>
    </row>
    <row r="7" spans="1:26" ht="15" customHeight="1" thickTop="1" x14ac:dyDescent="0.2">
      <c r="A7" s="1108" t="s">
        <v>99</v>
      </c>
      <c r="B7" s="1087" t="s">
        <v>125</v>
      </c>
      <c r="C7" s="1087" t="s">
        <v>69</v>
      </c>
      <c r="D7" s="1089" t="s">
        <v>70</v>
      </c>
      <c r="E7" s="1124" t="s">
        <v>407</v>
      </c>
      <c r="F7" s="1112" t="s">
        <v>167</v>
      </c>
      <c r="G7" s="1113"/>
      <c r="H7" s="1113"/>
      <c r="I7" s="1113"/>
      <c r="J7" s="1113"/>
      <c r="K7" s="1113"/>
      <c r="L7" s="1113"/>
      <c r="M7" s="1113"/>
      <c r="N7" s="1113"/>
      <c r="O7" s="1113"/>
      <c r="P7" s="1113"/>
      <c r="Q7" s="1113"/>
      <c r="R7" s="1113"/>
      <c r="S7" s="1113"/>
      <c r="T7" s="1129" t="s">
        <v>79</v>
      </c>
      <c r="U7" s="192"/>
      <c r="V7" s="192"/>
      <c r="W7" s="192"/>
      <c r="X7" s="192"/>
      <c r="Y7" s="192"/>
      <c r="Z7" s="192"/>
    </row>
    <row r="8" spans="1:26" ht="15.75" customHeight="1" x14ac:dyDescent="0.2">
      <c r="A8" s="1109"/>
      <c r="B8" s="1088"/>
      <c r="C8" s="1088"/>
      <c r="D8" s="1088"/>
      <c r="E8" s="1104"/>
      <c r="F8" s="1122" t="s">
        <v>47</v>
      </c>
      <c r="G8" s="1122"/>
      <c r="H8" s="1122"/>
      <c r="I8" s="1122" t="s">
        <v>127</v>
      </c>
      <c r="J8" s="1122"/>
      <c r="K8" s="1122"/>
      <c r="L8" s="1122"/>
      <c r="M8" s="1086" t="s">
        <v>156</v>
      </c>
      <c r="N8" s="1083"/>
      <c r="O8" s="1083"/>
      <c r="P8" s="1084"/>
      <c r="Q8" s="1103" t="s">
        <v>512</v>
      </c>
      <c r="R8" s="1103" t="s">
        <v>80</v>
      </c>
      <c r="S8" s="1097" t="s">
        <v>155</v>
      </c>
      <c r="T8" s="1130"/>
      <c r="U8" s="192"/>
      <c r="V8" s="192"/>
      <c r="W8" s="192"/>
      <c r="X8" s="192"/>
      <c r="Y8" s="192"/>
      <c r="Z8" s="192"/>
    </row>
    <row r="9" spans="1:26" ht="15.75" customHeight="1" x14ac:dyDescent="0.2">
      <c r="A9" s="1109"/>
      <c r="B9" s="1088"/>
      <c r="C9" s="1088"/>
      <c r="D9" s="1088"/>
      <c r="E9" s="1104"/>
      <c r="F9" s="1085" t="s">
        <v>145</v>
      </c>
      <c r="G9" s="1085" t="s">
        <v>146</v>
      </c>
      <c r="H9" s="1118" t="s">
        <v>153</v>
      </c>
      <c r="I9" s="1090" t="s">
        <v>148</v>
      </c>
      <c r="J9" s="1090" t="s">
        <v>146</v>
      </c>
      <c r="K9" s="1118" t="s">
        <v>153</v>
      </c>
      <c r="L9" s="1118"/>
      <c r="M9" s="1090" t="s">
        <v>145</v>
      </c>
      <c r="N9" s="1090" t="s">
        <v>146</v>
      </c>
      <c r="O9" s="1097" t="s">
        <v>153</v>
      </c>
      <c r="P9" s="1098"/>
      <c r="Q9" s="1104"/>
      <c r="R9" s="1104"/>
      <c r="S9" s="1127"/>
      <c r="T9" s="1130"/>
      <c r="U9" s="192"/>
      <c r="V9" s="192"/>
      <c r="W9" s="192"/>
      <c r="X9" s="192"/>
      <c r="Y9" s="192"/>
      <c r="Z9" s="192"/>
    </row>
    <row r="10" spans="1:26" ht="15" customHeight="1" x14ac:dyDescent="0.2">
      <c r="A10" s="1109"/>
      <c r="B10" s="1088"/>
      <c r="C10" s="1088"/>
      <c r="D10" s="1088"/>
      <c r="E10" s="1105"/>
      <c r="F10" s="1085"/>
      <c r="G10" s="1085"/>
      <c r="H10" s="1118"/>
      <c r="I10" s="1091"/>
      <c r="J10" s="1091"/>
      <c r="K10" s="227" t="s">
        <v>130</v>
      </c>
      <c r="L10" s="227" t="s">
        <v>149</v>
      </c>
      <c r="M10" s="1091"/>
      <c r="N10" s="1091"/>
      <c r="O10" s="227" t="s">
        <v>130</v>
      </c>
      <c r="P10" s="227" t="s">
        <v>149</v>
      </c>
      <c r="Q10" s="1105"/>
      <c r="R10" s="1105"/>
      <c r="S10" s="1128"/>
      <c r="T10" s="1131"/>
      <c r="U10" s="192"/>
      <c r="V10" s="192"/>
      <c r="W10" s="192"/>
      <c r="X10" s="192"/>
      <c r="Y10" s="192"/>
      <c r="Z10" s="192"/>
    </row>
    <row r="11" spans="1:26" ht="27" customHeight="1" x14ac:dyDescent="0.2">
      <c r="A11" s="647">
        <v>1</v>
      </c>
      <c r="B11" s="648" t="s">
        <v>214</v>
      </c>
      <c r="C11" s="649">
        <v>30675</v>
      </c>
      <c r="D11" s="650" t="s">
        <v>59</v>
      </c>
      <c r="E11" s="651">
        <v>2.46</v>
      </c>
      <c r="F11" s="652"/>
      <c r="G11" s="652"/>
      <c r="H11" s="652"/>
      <c r="I11" s="613">
        <v>70</v>
      </c>
      <c r="J11" s="613">
        <v>40</v>
      </c>
      <c r="K11" s="701">
        <v>30</v>
      </c>
      <c r="L11" s="654">
        <f>SUM(E11)*K11%</f>
        <v>0.73799999999999999</v>
      </c>
      <c r="M11" s="613"/>
      <c r="N11" s="613"/>
      <c r="O11" s="613"/>
      <c r="P11" s="613"/>
      <c r="Q11" s="655">
        <f>SUM(H11+L11+P11)</f>
        <v>0.73799999999999999</v>
      </c>
      <c r="R11" s="702">
        <v>43101</v>
      </c>
      <c r="S11" s="703">
        <f>SUM(Q11)*1300000</f>
        <v>959400</v>
      </c>
      <c r="T11" s="709" t="s">
        <v>558</v>
      </c>
      <c r="U11" s="192"/>
      <c r="V11" s="192"/>
      <c r="W11" s="192"/>
      <c r="X11" s="192"/>
      <c r="Y11" s="192"/>
      <c r="Z11" s="192"/>
    </row>
    <row r="12" spans="1:26" ht="30" customHeight="1" x14ac:dyDescent="0.2">
      <c r="A12" s="704">
        <v>2</v>
      </c>
      <c r="B12" s="648" t="s">
        <v>19</v>
      </c>
      <c r="C12" s="649">
        <v>32857</v>
      </c>
      <c r="D12" s="650" t="s">
        <v>59</v>
      </c>
      <c r="E12" s="651">
        <v>2.2599999999999998</v>
      </c>
      <c r="F12" s="705"/>
      <c r="G12" s="705"/>
      <c r="H12" s="705"/>
      <c r="I12" s="227">
        <v>50</v>
      </c>
      <c r="J12" s="227">
        <v>40</v>
      </c>
      <c r="K12" s="706">
        <v>10</v>
      </c>
      <c r="L12" s="654">
        <f>SUM(E12)*K12%</f>
        <v>0.22599999999999998</v>
      </c>
      <c r="M12" s="227"/>
      <c r="N12" s="227"/>
      <c r="O12" s="227"/>
      <c r="P12" s="227"/>
      <c r="Q12" s="655">
        <f>SUM(H12+L12+P12)</f>
        <v>0.22599999999999998</v>
      </c>
      <c r="R12" s="649">
        <v>42948</v>
      </c>
      <c r="S12" s="703">
        <f>SUM(Q12)*1300000</f>
        <v>293800</v>
      </c>
      <c r="T12" s="709" t="s">
        <v>557</v>
      </c>
      <c r="U12" s="192"/>
      <c r="V12" s="192"/>
      <c r="W12" s="192"/>
      <c r="X12" s="192"/>
      <c r="Y12" s="192"/>
      <c r="Z12" s="192"/>
    </row>
    <row r="13" spans="1:26" ht="15" thickBot="1" x14ac:dyDescent="0.25">
      <c r="A13" s="1110" t="s">
        <v>55</v>
      </c>
      <c r="B13" s="1111"/>
      <c r="C13" s="677"/>
      <c r="D13" s="678"/>
      <c r="E13" s="679"/>
      <c r="F13" s="679"/>
      <c r="G13" s="679"/>
      <c r="H13" s="679"/>
      <c r="I13" s="679"/>
      <c r="J13" s="679"/>
      <c r="K13" s="679"/>
      <c r="L13" s="680">
        <f>SUM(L11:L12)</f>
        <v>0.96399999999999997</v>
      </c>
      <c r="M13" s="681"/>
      <c r="N13" s="681"/>
      <c r="O13" s="681"/>
      <c r="P13" s="681"/>
      <c r="Q13" s="682">
        <f>SUM(Q11:Q12)</f>
        <v>0.96399999999999997</v>
      </c>
      <c r="R13" s="681"/>
      <c r="S13" s="707">
        <f>SUM(S11:S12)</f>
        <v>1253200</v>
      </c>
      <c r="T13" s="708"/>
      <c r="U13" s="192"/>
      <c r="V13" s="192"/>
      <c r="W13" s="192"/>
      <c r="X13" s="192"/>
      <c r="Y13" s="192"/>
      <c r="Z13" s="192"/>
    </row>
    <row r="14" spans="1:26" ht="15" thickTop="1" x14ac:dyDescent="0.2">
      <c r="U14" s="192"/>
      <c r="V14" s="192"/>
      <c r="W14" s="192"/>
      <c r="X14" s="192"/>
      <c r="Y14" s="192"/>
      <c r="Z14" s="192"/>
    </row>
    <row r="15" spans="1:26" ht="18.75" x14ac:dyDescent="0.3">
      <c r="A15" s="1115" t="s">
        <v>553</v>
      </c>
      <c r="B15" s="1115"/>
      <c r="C15" s="1115"/>
      <c r="D15" s="1115"/>
      <c r="E15" s="1115"/>
      <c r="F15" s="1115"/>
      <c r="G15" s="1115"/>
      <c r="H15" s="1115"/>
      <c r="I15" s="282"/>
      <c r="J15" s="282"/>
      <c r="K15" s="232"/>
      <c r="L15" s="232"/>
      <c r="M15" s="1115" t="s">
        <v>159</v>
      </c>
      <c r="N15" s="1115"/>
      <c r="O15" s="1115"/>
      <c r="P15" s="1115"/>
      <c r="Q15" s="1115"/>
      <c r="R15" s="1115"/>
      <c r="S15" s="1115"/>
      <c r="T15" s="1115"/>
      <c r="U15" s="282"/>
      <c r="V15" s="282"/>
      <c r="W15" s="282"/>
      <c r="X15" s="282"/>
    </row>
    <row r="16" spans="1:26" ht="19.5" x14ac:dyDescent="0.35">
      <c r="A16" s="1116" t="s">
        <v>91</v>
      </c>
      <c r="B16" s="1116"/>
      <c r="C16" s="1116"/>
      <c r="D16" s="1116"/>
      <c r="E16" s="1116"/>
      <c r="F16" s="1116"/>
      <c r="G16" s="1116"/>
      <c r="H16" s="1116"/>
      <c r="I16" s="233"/>
      <c r="J16" s="233"/>
      <c r="K16" s="234"/>
      <c r="L16" s="234"/>
      <c r="M16" s="1082" t="s">
        <v>86</v>
      </c>
      <c r="N16" s="1082"/>
      <c r="O16" s="1082"/>
      <c r="P16" s="1082"/>
      <c r="Q16" s="1082"/>
      <c r="R16" s="1082"/>
      <c r="S16" s="1082"/>
      <c r="T16" s="1082"/>
      <c r="U16" s="235"/>
      <c r="V16" s="235"/>
      <c r="W16" s="235"/>
      <c r="X16" s="235"/>
    </row>
    <row r="17" spans="1:24" ht="18.75" x14ac:dyDescent="0.3">
      <c r="A17" s="1082" t="s">
        <v>51</v>
      </c>
      <c r="B17" s="1082"/>
      <c r="C17" s="1082"/>
      <c r="D17" s="235"/>
      <c r="E17" s="235" t="s">
        <v>177</v>
      </c>
      <c r="F17" s="235"/>
      <c r="G17" s="235"/>
      <c r="H17" s="235"/>
      <c r="I17" s="235"/>
      <c r="J17" s="235"/>
      <c r="K17" s="235"/>
      <c r="L17" s="1082" t="s">
        <v>87</v>
      </c>
      <c r="M17" s="1082"/>
      <c r="N17" s="1082"/>
      <c r="O17" s="1082"/>
      <c r="P17" s="1082"/>
      <c r="Q17" s="1082"/>
      <c r="R17" s="1082" t="s">
        <v>45</v>
      </c>
      <c r="S17" s="1082"/>
      <c r="T17" s="1082"/>
      <c r="U17" s="235"/>
      <c r="V17" s="235"/>
      <c r="W17" s="235"/>
      <c r="X17" s="235"/>
    </row>
    <row r="18" spans="1:24" ht="18.75" x14ac:dyDescent="0.3">
      <c r="A18" s="234"/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</row>
    <row r="19" spans="1:24" ht="18.75" x14ac:dyDescent="0.3">
      <c r="A19" s="234"/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</row>
    <row r="20" spans="1:24" ht="18.75" x14ac:dyDescent="0.3">
      <c r="A20" s="234"/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</row>
    <row r="21" spans="1:24" ht="18.75" x14ac:dyDescent="0.3">
      <c r="A21" s="234"/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</row>
    <row r="22" spans="1:24" ht="18.75" x14ac:dyDescent="0.3">
      <c r="A22" s="234"/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</row>
    <row r="23" spans="1:24" ht="18.75" x14ac:dyDescent="0.3">
      <c r="A23" s="1082" t="s">
        <v>52</v>
      </c>
      <c r="B23" s="1082"/>
      <c r="C23" s="1082"/>
      <c r="D23" s="234"/>
      <c r="E23" s="235" t="s">
        <v>46</v>
      </c>
      <c r="F23" s="235"/>
      <c r="G23" s="235"/>
      <c r="H23" s="235"/>
      <c r="I23" s="235"/>
      <c r="J23" s="235"/>
      <c r="K23" s="235"/>
      <c r="L23" s="1082" t="s">
        <v>35</v>
      </c>
      <c r="M23" s="1082"/>
      <c r="N23" s="1082"/>
      <c r="O23" s="1082"/>
      <c r="P23" s="1082"/>
      <c r="Q23" s="1082"/>
      <c r="R23" s="1082" t="s">
        <v>54</v>
      </c>
      <c r="S23" s="1082"/>
      <c r="T23" s="1082"/>
      <c r="U23" s="235"/>
      <c r="V23" s="235"/>
      <c r="W23" s="235"/>
      <c r="X23" s="235"/>
    </row>
  </sheetData>
  <mergeCells count="39">
    <mergeCell ref="F7:S7"/>
    <mergeCell ref="T7:T10"/>
    <mergeCell ref="M15:T15"/>
    <mergeCell ref="F8:H8"/>
    <mergeCell ref="I8:L8"/>
    <mergeCell ref="M8:P8"/>
    <mergeCell ref="Q8:Q10"/>
    <mergeCell ref="A4:T4"/>
    <mergeCell ref="A2:F2"/>
    <mergeCell ref="A1:F1"/>
    <mergeCell ref="M1:T1"/>
    <mergeCell ref="M2:T2"/>
    <mergeCell ref="R3:V3"/>
    <mergeCell ref="R23:T23"/>
    <mergeCell ref="L23:Q23"/>
    <mergeCell ref="A23:C23"/>
    <mergeCell ref="R8:R10"/>
    <mergeCell ref="S8:S10"/>
    <mergeCell ref="F9:F10"/>
    <mergeCell ref="A7:A10"/>
    <mergeCell ref="B7:B10"/>
    <mergeCell ref="C7:C10"/>
    <mergeCell ref="D7:D10"/>
    <mergeCell ref="E7:E10"/>
    <mergeCell ref="G9:G10"/>
    <mergeCell ref="H9:H10"/>
    <mergeCell ref="R17:T17"/>
    <mergeCell ref="L17:Q17"/>
    <mergeCell ref="A16:H16"/>
    <mergeCell ref="A17:C17"/>
    <mergeCell ref="O9:P9"/>
    <mergeCell ref="A13:B13"/>
    <mergeCell ref="I9:I10"/>
    <mergeCell ref="J9:J10"/>
    <mergeCell ref="K9:L9"/>
    <mergeCell ref="M9:M10"/>
    <mergeCell ref="N9:N10"/>
    <mergeCell ref="A15:H15"/>
    <mergeCell ref="M16:T16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A13" sqref="A13:G13"/>
    </sheetView>
  </sheetViews>
  <sheetFormatPr defaultRowHeight="14.25" x14ac:dyDescent="0.2"/>
  <cols>
    <col min="1" max="1" width="3.125" customWidth="1"/>
    <col min="2" max="2" width="12.625" customWidth="1"/>
    <col min="3" max="3" width="9.25" customWidth="1"/>
    <col min="4" max="4" width="5.5" customWidth="1"/>
    <col min="5" max="5" width="9.75" customWidth="1"/>
    <col min="6" max="6" width="5.375" customWidth="1"/>
    <col min="7" max="7" width="10.5" customWidth="1"/>
    <col min="8" max="8" width="9.875" customWidth="1"/>
    <col min="9" max="9" width="5.25" customWidth="1"/>
    <col min="10" max="10" width="10.75" customWidth="1"/>
    <col min="11" max="11" width="5.75" customWidth="1"/>
    <col min="12" max="12" width="5.125" customWidth="1"/>
    <col min="13" max="13" width="5.25" customWidth="1"/>
    <col min="14" max="14" width="3.375" customWidth="1"/>
    <col min="15" max="15" width="5.25" customWidth="1"/>
    <col min="16" max="16" width="8" customWidth="1"/>
    <col min="17" max="17" width="8.625" customWidth="1"/>
  </cols>
  <sheetData>
    <row r="1" spans="1:18" ht="18.75" x14ac:dyDescent="0.3">
      <c r="A1" s="1058" t="s">
        <v>94</v>
      </c>
      <c r="B1" s="1058"/>
      <c r="C1" s="1058"/>
      <c r="D1" s="1058"/>
      <c r="E1" s="157"/>
      <c r="F1" s="157"/>
      <c r="G1" s="157"/>
      <c r="H1" s="157"/>
      <c r="I1" s="826" t="s">
        <v>49</v>
      </c>
      <c r="J1" s="826"/>
      <c r="K1" s="826"/>
      <c r="L1" s="826"/>
      <c r="M1" s="826"/>
      <c r="N1" s="826"/>
      <c r="O1" s="826"/>
      <c r="P1" s="826"/>
      <c r="Q1" s="826"/>
      <c r="R1" s="826"/>
    </row>
    <row r="2" spans="1:18" ht="18.75" x14ac:dyDescent="0.3">
      <c r="A2" s="222" t="s">
        <v>86</v>
      </c>
      <c r="B2" s="222"/>
      <c r="C2" s="222"/>
      <c r="D2" s="283"/>
      <c r="E2" s="283"/>
      <c r="F2" s="283"/>
      <c r="G2" s="283"/>
      <c r="H2" s="283"/>
      <c r="I2" s="826" t="s">
        <v>98</v>
      </c>
      <c r="J2" s="826"/>
      <c r="K2" s="826"/>
      <c r="L2" s="826"/>
      <c r="M2" s="826"/>
      <c r="N2" s="826"/>
      <c r="O2" s="826"/>
      <c r="P2" s="826"/>
      <c r="Q2" s="826"/>
      <c r="R2" s="826"/>
    </row>
    <row r="3" spans="1:18" ht="18.75" x14ac:dyDescent="0.3">
      <c r="A3" s="157"/>
      <c r="B3" s="157"/>
      <c r="C3" s="157"/>
      <c r="D3" s="157"/>
      <c r="E3" s="284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18" ht="18.75" x14ac:dyDescent="0.3">
      <c r="A4" s="826" t="s">
        <v>199</v>
      </c>
      <c r="B4" s="826"/>
      <c r="C4" s="826"/>
      <c r="D4" s="826"/>
      <c r="E4" s="826"/>
      <c r="F4" s="826"/>
      <c r="G4" s="826"/>
      <c r="H4" s="826"/>
      <c r="I4" s="826"/>
      <c r="J4" s="826"/>
      <c r="K4" s="826"/>
      <c r="L4" s="826"/>
      <c r="M4" s="826"/>
      <c r="N4" s="826"/>
      <c r="O4" s="826"/>
      <c r="P4" s="826"/>
      <c r="Q4" s="826"/>
      <c r="R4" s="826"/>
    </row>
    <row r="5" spans="1:18" ht="18.75" x14ac:dyDescent="0.3">
      <c r="A5" s="200"/>
      <c r="B5" s="200"/>
      <c r="C5" s="200"/>
      <c r="D5" s="200"/>
      <c r="E5" s="200"/>
      <c r="F5" s="200"/>
      <c r="G5" s="200"/>
      <c r="H5" s="200"/>
      <c r="I5" s="200"/>
      <c r="J5" s="200"/>
      <c r="K5" s="211"/>
      <c r="L5" s="200"/>
      <c r="M5" s="200"/>
      <c r="N5" s="200"/>
      <c r="O5" s="200"/>
      <c r="P5" s="200"/>
      <c r="Q5" s="200"/>
      <c r="R5" s="200"/>
    </row>
    <row r="6" spans="1:18" ht="16.5" thickBot="1" x14ac:dyDescent="0.3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</row>
    <row r="7" spans="1:18" ht="18" customHeight="1" thickTop="1" x14ac:dyDescent="0.2">
      <c r="A7" s="1071" t="s">
        <v>1</v>
      </c>
      <c r="B7" s="1042" t="s">
        <v>125</v>
      </c>
      <c r="C7" s="1042" t="s">
        <v>69</v>
      </c>
      <c r="D7" s="1042" t="s">
        <v>47</v>
      </c>
      <c r="E7" s="1137" t="s">
        <v>194</v>
      </c>
      <c r="F7" s="1138"/>
      <c r="G7" s="1139"/>
      <c r="H7" s="1137" t="s">
        <v>195</v>
      </c>
      <c r="I7" s="1138"/>
      <c r="J7" s="1138"/>
      <c r="K7" s="1138"/>
      <c r="L7" s="1138"/>
      <c r="M7" s="1138"/>
      <c r="N7" s="1138"/>
      <c r="O7" s="1138"/>
      <c r="P7" s="1139"/>
      <c r="Q7" s="1042" t="s">
        <v>523</v>
      </c>
      <c r="R7" s="1134" t="s">
        <v>196</v>
      </c>
    </row>
    <row r="8" spans="1:18" ht="18.75" customHeight="1" x14ac:dyDescent="0.2">
      <c r="A8" s="1072"/>
      <c r="B8" s="1043"/>
      <c r="C8" s="1043"/>
      <c r="D8" s="1043"/>
      <c r="E8" s="1040" t="s">
        <v>70</v>
      </c>
      <c r="F8" s="1038" t="s">
        <v>8</v>
      </c>
      <c r="G8" s="1040" t="s">
        <v>193</v>
      </c>
      <c r="H8" s="1040" t="s">
        <v>70</v>
      </c>
      <c r="I8" s="1038" t="s">
        <v>8</v>
      </c>
      <c r="J8" s="1040" t="s">
        <v>193</v>
      </c>
      <c r="K8" s="1043" t="s">
        <v>212</v>
      </c>
      <c r="L8" s="1132" t="s">
        <v>5</v>
      </c>
      <c r="M8" s="1133"/>
      <c r="N8" s="1132" t="s">
        <v>127</v>
      </c>
      <c r="O8" s="1133"/>
      <c r="P8" s="1043" t="s">
        <v>197</v>
      </c>
      <c r="Q8" s="1043"/>
      <c r="R8" s="1135"/>
    </row>
    <row r="9" spans="1:18" ht="14.25" customHeight="1" x14ac:dyDescent="0.2">
      <c r="A9" s="1072"/>
      <c r="B9" s="1043"/>
      <c r="C9" s="1043"/>
      <c r="D9" s="1043"/>
      <c r="E9" s="1041"/>
      <c r="F9" s="1039"/>
      <c r="G9" s="1041"/>
      <c r="H9" s="1041"/>
      <c r="I9" s="1039"/>
      <c r="J9" s="1041"/>
      <c r="K9" s="1039"/>
      <c r="L9" s="310" t="s">
        <v>130</v>
      </c>
      <c r="M9" s="310" t="s">
        <v>142</v>
      </c>
      <c r="N9" s="310" t="s">
        <v>130</v>
      </c>
      <c r="O9" s="310" t="s">
        <v>142</v>
      </c>
      <c r="P9" s="1039"/>
      <c r="Q9" s="1039"/>
      <c r="R9" s="1136"/>
    </row>
    <row r="10" spans="1:18" ht="15" x14ac:dyDescent="0.25">
      <c r="A10" s="306">
        <v>1</v>
      </c>
      <c r="B10" s="160" t="s">
        <v>192</v>
      </c>
      <c r="C10" s="311">
        <v>27657</v>
      </c>
      <c r="D10" s="296">
        <v>0.5</v>
      </c>
      <c r="E10" s="296" t="s">
        <v>67</v>
      </c>
      <c r="F10" s="296">
        <v>3.99</v>
      </c>
      <c r="G10" s="311">
        <v>42309</v>
      </c>
      <c r="H10" s="296" t="s">
        <v>198</v>
      </c>
      <c r="I10" s="298">
        <v>4.4000000000000004</v>
      </c>
      <c r="J10" s="312">
        <v>43101</v>
      </c>
      <c r="K10" s="298">
        <f>SUM(I10-F10)</f>
        <v>0.41000000000000014</v>
      </c>
      <c r="L10" s="296"/>
      <c r="M10" s="296"/>
      <c r="N10" s="296">
        <v>40</v>
      </c>
      <c r="O10" s="297">
        <f>SUM(K10)*N10%</f>
        <v>0.16400000000000006</v>
      </c>
      <c r="P10" s="297">
        <f>SUM(K10+M10+O10)</f>
        <v>0.57400000000000018</v>
      </c>
      <c r="Q10" s="297">
        <f>SUM(K10+M10)*23.5%</f>
        <v>9.6350000000000033E-2</v>
      </c>
      <c r="R10" s="313">
        <f>SUM(P10+Q10)*1300000</f>
        <v>871455.00000000023</v>
      </c>
    </row>
    <row r="11" spans="1:18" ht="15" thickBot="1" x14ac:dyDescent="0.25">
      <c r="A11" s="1078" t="s">
        <v>55</v>
      </c>
      <c r="B11" s="1079"/>
      <c r="C11" s="302"/>
      <c r="D11" s="302"/>
      <c r="E11" s="302"/>
      <c r="F11" s="302"/>
      <c r="G11" s="302"/>
      <c r="H11" s="302"/>
      <c r="I11" s="302"/>
      <c r="J11" s="302"/>
      <c r="K11" s="309">
        <f>SUM(K10)</f>
        <v>0.41000000000000014</v>
      </c>
      <c r="L11" s="302"/>
      <c r="M11" s="302"/>
      <c r="N11" s="302"/>
      <c r="O11" s="303">
        <f>SUM(O10)</f>
        <v>0.16400000000000006</v>
      </c>
      <c r="P11" s="303">
        <f>SUM(P10)</f>
        <v>0.57400000000000018</v>
      </c>
      <c r="Q11" s="303">
        <f>SUM(Q10)</f>
        <v>9.6350000000000033E-2</v>
      </c>
      <c r="R11" s="304">
        <f>SUM(R10)</f>
        <v>871455.00000000023</v>
      </c>
    </row>
    <row r="12" spans="1:18" ht="15.75" thickTop="1" x14ac:dyDescent="0.25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</row>
    <row r="13" spans="1:18" ht="18.75" x14ac:dyDescent="0.3">
      <c r="A13" s="1046" t="s">
        <v>554</v>
      </c>
      <c r="B13" s="1046"/>
      <c r="C13" s="1046"/>
      <c r="D13" s="1046"/>
      <c r="E13" s="1046"/>
      <c r="F13" s="1046"/>
      <c r="G13" s="1046"/>
      <c r="H13" s="212"/>
      <c r="I13" s="1061" t="s">
        <v>168</v>
      </c>
      <c r="J13" s="1061"/>
      <c r="K13" s="1061"/>
      <c r="L13" s="1061"/>
      <c r="M13" s="1061"/>
      <c r="N13" s="1061"/>
      <c r="O13" s="1061"/>
      <c r="P13" s="1061"/>
      <c r="Q13" s="1061"/>
      <c r="R13" s="1061"/>
    </row>
    <row r="14" spans="1:18" ht="19.5" x14ac:dyDescent="0.35">
      <c r="A14" s="879" t="s">
        <v>143</v>
      </c>
      <c r="B14" s="879"/>
      <c r="C14" s="879"/>
      <c r="D14" s="879"/>
      <c r="E14" s="879"/>
      <c r="F14" s="213"/>
      <c r="G14" s="214"/>
      <c r="H14" s="215"/>
      <c r="I14" s="826" t="s">
        <v>86</v>
      </c>
      <c r="J14" s="826"/>
      <c r="K14" s="826"/>
      <c r="L14" s="826"/>
      <c r="M14" s="826"/>
      <c r="N14" s="826"/>
      <c r="O14" s="826"/>
      <c r="P14" s="826"/>
      <c r="Q14" s="826"/>
      <c r="R14" s="826"/>
    </row>
    <row r="15" spans="1:18" ht="18.75" x14ac:dyDescent="0.3">
      <c r="A15" s="1060" t="s">
        <v>169</v>
      </c>
      <c r="B15" s="1060"/>
      <c r="C15" s="1060"/>
      <c r="D15" s="1060" t="s">
        <v>177</v>
      </c>
      <c r="E15" s="1060"/>
      <c r="F15" s="1060"/>
      <c r="G15" s="1060"/>
      <c r="H15" s="216"/>
      <c r="I15" s="1060" t="s">
        <v>87</v>
      </c>
      <c r="J15" s="1060"/>
      <c r="K15" s="1060"/>
      <c r="L15" s="1060"/>
      <c r="M15" s="1060"/>
      <c r="N15" s="1060"/>
      <c r="O15" s="1060" t="s">
        <v>131</v>
      </c>
      <c r="P15" s="1060"/>
      <c r="Q15" s="1060"/>
      <c r="R15" s="1060"/>
    </row>
    <row r="16" spans="1:18" ht="18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ht="18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ht="18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ht="18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ht="18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ht="18.75" x14ac:dyDescent="0.3">
      <c r="A21" s="1060" t="s">
        <v>52</v>
      </c>
      <c r="B21" s="1060"/>
      <c r="C21" s="1060"/>
      <c r="D21" s="1060" t="s">
        <v>46</v>
      </c>
      <c r="E21" s="1060"/>
      <c r="F21" s="1060"/>
      <c r="G21" s="1060"/>
      <c r="H21" s="216"/>
      <c r="I21" s="1060" t="s">
        <v>35</v>
      </c>
      <c r="J21" s="1060"/>
      <c r="K21" s="1060"/>
      <c r="L21" s="1060"/>
      <c r="M21" s="1060"/>
      <c r="N21" s="1060"/>
      <c r="O21" s="1060" t="s">
        <v>54</v>
      </c>
      <c r="P21" s="1060"/>
      <c r="Q21" s="1060"/>
      <c r="R21" s="1060"/>
    </row>
  </sheetData>
  <mergeCells count="35">
    <mergeCell ref="I1:R1"/>
    <mergeCell ref="I2:R2"/>
    <mergeCell ref="A4:R4"/>
    <mergeCell ref="A7:A9"/>
    <mergeCell ref="B7:B9"/>
    <mergeCell ref="C7:C9"/>
    <mergeCell ref="D7:D9"/>
    <mergeCell ref="K8:K9"/>
    <mergeCell ref="H7:P7"/>
    <mergeCell ref="E8:E9"/>
    <mergeCell ref="F8:F9"/>
    <mergeCell ref="G8:G9"/>
    <mergeCell ref="J8:J9"/>
    <mergeCell ref="A1:D1"/>
    <mergeCell ref="Q7:Q9"/>
    <mergeCell ref="E7:G7"/>
    <mergeCell ref="L8:M8"/>
    <mergeCell ref="N8:O8"/>
    <mergeCell ref="A13:G13"/>
    <mergeCell ref="I13:R13"/>
    <mergeCell ref="R7:R9"/>
    <mergeCell ref="A11:B11"/>
    <mergeCell ref="P8:P9"/>
    <mergeCell ref="H8:H9"/>
    <mergeCell ref="I8:I9"/>
    <mergeCell ref="A21:C21"/>
    <mergeCell ref="D21:G21"/>
    <mergeCell ref="I21:N21"/>
    <mergeCell ref="A14:E14"/>
    <mergeCell ref="I14:R14"/>
    <mergeCell ref="A15:C15"/>
    <mergeCell ref="D15:G15"/>
    <mergeCell ref="O21:R21"/>
    <mergeCell ref="I15:N15"/>
    <mergeCell ref="O15:R15"/>
  </mergeCells>
  <pageMargins left="0.11811023622047245" right="0" top="0.74803149606299213" bottom="0.74803149606299213" header="0.31496062992125984" footer="0.31496062992125984"/>
  <pageSetup paperSize="9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activeCell="A19" sqref="A19:G19"/>
    </sheetView>
  </sheetViews>
  <sheetFormatPr defaultRowHeight="14.25" x14ac:dyDescent="0.2"/>
  <cols>
    <col min="1" max="1" width="4.875" customWidth="1"/>
    <col min="2" max="2" width="14.375" customWidth="1"/>
    <col min="5" max="6" width="6.875" customWidth="1"/>
    <col min="7" max="7" width="6.5" customWidth="1"/>
    <col min="8" max="8" width="6.625" customWidth="1"/>
    <col min="9" max="9" width="12.25" customWidth="1"/>
    <col min="10" max="10" width="6.375" customWidth="1"/>
    <col min="11" max="11" width="6.5" customWidth="1"/>
    <col min="12" max="12" width="7" customWidth="1"/>
    <col min="13" max="13" width="10" customWidth="1"/>
    <col min="14" max="14" width="12.375" customWidth="1"/>
    <col min="15" max="15" width="12.25" customWidth="1"/>
  </cols>
  <sheetData>
    <row r="1" spans="1:15" ht="16.5" x14ac:dyDescent="0.2">
      <c r="A1" s="1140" t="s">
        <v>94</v>
      </c>
      <c r="B1" s="1140"/>
      <c r="C1" s="1140"/>
      <c r="D1" s="1140"/>
      <c r="E1" s="14"/>
      <c r="F1" s="14"/>
      <c r="G1" s="14"/>
      <c r="H1" s="14"/>
      <c r="I1" s="1141" t="s">
        <v>49</v>
      </c>
      <c r="J1" s="1141"/>
      <c r="K1" s="1141"/>
      <c r="L1" s="1141"/>
      <c r="M1" s="1141"/>
      <c r="N1" s="1141"/>
      <c r="O1" s="1141"/>
    </row>
    <row r="2" spans="1:15" ht="16.5" x14ac:dyDescent="0.2">
      <c r="A2" s="1141" t="s">
        <v>86</v>
      </c>
      <c r="B2" s="1141"/>
      <c r="C2" s="1141"/>
      <c r="D2" s="1141"/>
      <c r="E2" s="14"/>
      <c r="F2" s="14"/>
      <c r="G2" s="14"/>
      <c r="H2" s="14"/>
      <c r="I2" s="1141" t="s">
        <v>98</v>
      </c>
      <c r="J2" s="1141"/>
      <c r="K2" s="1141"/>
      <c r="L2" s="1141"/>
      <c r="M2" s="1141"/>
      <c r="N2" s="1141"/>
      <c r="O2" s="1141"/>
    </row>
    <row r="3" spans="1:15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8.75" x14ac:dyDescent="0.2">
      <c r="A4" s="954" t="s">
        <v>538</v>
      </c>
      <c r="B4" s="954"/>
      <c r="C4" s="954"/>
      <c r="D4" s="954"/>
      <c r="E4" s="954"/>
      <c r="F4" s="954"/>
      <c r="G4" s="954"/>
      <c r="H4" s="954"/>
      <c r="I4" s="954"/>
      <c r="J4" s="954"/>
      <c r="K4" s="954"/>
      <c r="L4" s="954"/>
      <c r="M4" s="954"/>
      <c r="N4" s="954"/>
      <c r="O4" s="954"/>
    </row>
    <row r="5" spans="1:15" ht="18.75" x14ac:dyDescent="0.2">
      <c r="A5" s="954" t="s">
        <v>539</v>
      </c>
      <c r="B5" s="954"/>
      <c r="C5" s="954"/>
      <c r="D5" s="954"/>
      <c r="E5" s="954"/>
      <c r="F5" s="954"/>
      <c r="G5" s="954"/>
      <c r="H5" s="954"/>
      <c r="I5" s="954"/>
      <c r="J5" s="954"/>
      <c r="K5" s="954"/>
      <c r="L5" s="954"/>
      <c r="M5" s="954"/>
      <c r="N5" s="954"/>
      <c r="O5" s="954"/>
    </row>
    <row r="6" spans="1:15" ht="15" thickBot="1" x14ac:dyDescent="0.25">
      <c r="A6" s="14"/>
      <c r="B6" s="14"/>
      <c r="C6" s="14"/>
      <c r="D6" s="14"/>
      <c r="E6" s="711"/>
      <c r="F6" s="711"/>
      <c r="G6" s="711"/>
      <c r="H6" s="711"/>
      <c r="I6" s="711"/>
      <c r="J6" s="711"/>
      <c r="K6" s="711"/>
      <c r="L6" s="711"/>
      <c r="M6" s="14"/>
      <c r="N6" s="16"/>
      <c r="O6" s="16"/>
    </row>
    <row r="7" spans="1:15" ht="15" thickTop="1" x14ac:dyDescent="0.2">
      <c r="A7" s="1142" t="s">
        <v>1</v>
      </c>
      <c r="B7" s="1145" t="s">
        <v>125</v>
      </c>
      <c r="C7" s="1145" t="s">
        <v>69</v>
      </c>
      <c r="D7" s="1145" t="s">
        <v>78</v>
      </c>
      <c r="E7" s="1145" t="s">
        <v>407</v>
      </c>
      <c r="F7" s="1148" t="s">
        <v>540</v>
      </c>
      <c r="G7" s="1149"/>
      <c r="H7" s="1149"/>
      <c r="I7" s="1150"/>
      <c r="J7" s="1148" t="s">
        <v>541</v>
      </c>
      <c r="K7" s="1149"/>
      <c r="L7" s="1149"/>
      <c r="M7" s="1149"/>
      <c r="N7" s="1150"/>
      <c r="O7" s="1154" t="s">
        <v>79</v>
      </c>
    </row>
    <row r="8" spans="1:15" x14ac:dyDescent="0.2">
      <c r="A8" s="1143"/>
      <c r="B8" s="1146"/>
      <c r="C8" s="1146"/>
      <c r="D8" s="1146"/>
      <c r="E8" s="1146"/>
      <c r="F8" s="1151"/>
      <c r="G8" s="1152"/>
      <c r="H8" s="1152"/>
      <c r="I8" s="1153"/>
      <c r="J8" s="1151"/>
      <c r="K8" s="1152"/>
      <c r="L8" s="1152"/>
      <c r="M8" s="1152"/>
      <c r="N8" s="1153"/>
      <c r="O8" s="1155"/>
    </row>
    <row r="9" spans="1:15" x14ac:dyDescent="0.2">
      <c r="A9" s="1143"/>
      <c r="B9" s="1146"/>
      <c r="C9" s="1146"/>
      <c r="D9" s="1146"/>
      <c r="E9" s="1146"/>
      <c r="F9" s="1157" t="s">
        <v>417</v>
      </c>
      <c r="G9" s="1157" t="s">
        <v>416</v>
      </c>
      <c r="H9" s="1159" t="s">
        <v>8</v>
      </c>
      <c r="I9" s="1159" t="s">
        <v>542</v>
      </c>
      <c r="J9" s="1161" t="s">
        <v>417</v>
      </c>
      <c r="K9" s="1161" t="s">
        <v>416</v>
      </c>
      <c r="L9" s="1162" t="s">
        <v>153</v>
      </c>
      <c r="M9" s="712" t="s">
        <v>543</v>
      </c>
      <c r="N9" s="1162" t="s">
        <v>80</v>
      </c>
      <c r="O9" s="1155"/>
    </row>
    <row r="10" spans="1:15" x14ac:dyDescent="0.2">
      <c r="A10" s="1144"/>
      <c r="B10" s="1147"/>
      <c r="C10" s="1147"/>
      <c r="D10" s="1147"/>
      <c r="E10" s="1147"/>
      <c r="F10" s="1158"/>
      <c r="G10" s="1158"/>
      <c r="H10" s="1160"/>
      <c r="I10" s="1160"/>
      <c r="J10" s="1158"/>
      <c r="K10" s="1158"/>
      <c r="L10" s="1160"/>
      <c r="M10" s="713" t="s">
        <v>544</v>
      </c>
      <c r="N10" s="1160"/>
      <c r="O10" s="1156"/>
    </row>
    <row r="11" spans="1:15" ht="15" x14ac:dyDescent="0.2">
      <c r="A11" s="1165" t="s">
        <v>545</v>
      </c>
      <c r="B11" s="1166"/>
      <c r="C11" s="714"/>
      <c r="D11" s="714"/>
      <c r="E11" s="715"/>
      <c r="F11" s="715"/>
      <c r="G11" s="715"/>
      <c r="H11" s="716"/>
      <c r="I11" s="716"/>
      <c r="J11" s="717"/>
      <c r="K11" s="716"/>
      <c r="L11" s="717"/>
      <c r="M11" s="716"/>
      <c r="N11" s="713"/>
      <c r="O11" s="718"/>
    </row>
    <row r="12" spans="1:15" ht="15" x14ac:dyDescent="0.25">
      <c r="A12" s="171">
        <v>1</v>
      </c>
      <c r="B12" s="729" t="s">
        <v>436</v>
      </c>
      <c r="C12" s="730">
        <v>27933</v>
      </c>
      <c r="D12" s="720" t="s">
        <v>59</v>
      </c>
      <c r="E12" s="731">
        <v>3.66</v>
      </c>
      <c r="F12" s="731">
        <v>7</v>
      </c>
      <c r="G12" s="732">
        <v>9</v>
      </c>
      <c r="H12" s="733">
        <v>0.5</v>
      </c>
      <c r="I12" s="754">
        <v>42248</v>
      </c>
      <c r="J12" s="722">
        <v>10</v>
      </c>
      <c r="K12" s="721"/>
      <c r="L12" s="717">
        <v>0.2</v>
      </c>
      <c r="M12" s="723">
        <v>0.7</v>
      </c>
      <c r="N12" s="734">
        <v>43101</v>
      </c>
      <c r="O12" s="718"/>
    </row>
    <row r="13" spans="1:15" ht="15" x14ac:dyDescent="0.2">
      <c r="A13" s="1163" t="s">
        <v>546</v>
      </c>
      <c r="B13" s="1164"/>
      <c r="C13" s="719"/>
      <c r="D13" s="720"/>
      <c r="E13" s="174"/>
      <c r="F13" s="174"/>
      <c r="G13" s="174"/>
      <c r="H13" s="717"/>
      <c r="I13" s="721"/>
      <c r="J13" s="722"/>
      <c r="K13" s="721"/>
      <c r="L13" s="717"/>
      <c r="M13" s="723"/>
      <c r="N13" s="721"/>
      <c r="O13" s="718"/>
    </row>
    <row r="14" spans="1:15" ht="15" x14ac:dyDescent="0.25">
      <c r="A14" s="171">
        <v>2</v>
      </c>
      <c r="B14" s="735" t="s">
        <v>293</v>
      </c>
      <c r="C14" s="736">
        <v>23678</v>
      </c>
      <c r="D14" s="720" t="s">
        <v>112</v>
      </c>
      <c r="E14" s="727">
        <v>4.6500000000000004</v>
      </c>
      <c r="F14" s="726">
        <v>10</v>
      </c>
      <c r="G14" s="727"/>
      <c r="H14" s="717">
        <v>0.7</v>
      </c>
      <c r="I14" s="721">
        <v>41275</v>
      </c>
      <c r="J14" s="722">
        <v>15</v>
      </c>
      <c r="K14" s="716"/>
      <c r="L14" s="717">
        <v>0.3</v>
      </c>
      <c r="M14" s="723">
        <v>1</v>
      </c>
      <c r="N14" s="734">
        <v>43101</v>
      </c>
      <c r="O14" s="718"/>
    </row>
    <row r="15" spans="1:15" ht="15" x14ac:dyDescent="0.2">
      <c r="A15" s="1165" t="s">
        <v>519</v>
      </c>
      <c r="B15" s="1166"/>
      <c r="C15" s="724"/>
      <c r="D15" s="720"/>
      <c r="E15" s="725"/>
      <c r="F15" s="726"/>
      <c r="G15" s="727"/>
      <c r="H15" s="717"/>
      <c r="I15" s="721"/>
      <c r="J15" s="722"/>
      <c r="K15" s="716"/>
      <c r="L15" s="717"/>
      <c r="M15" s="717"/>
      <c r="N15" s="721"/>
      <c r="O15" s="718"/>
    </row>
    <row r="16" spans="1:15" ht="15" x14ac:dyDescent="0.25">
      <c r="A16" s="728">
        <v>3</v>
      </c>
      <c r="B16" s="729" t="s">
        <v>485</v>
      </c>
      <c r="C16" s="737">
        <v>28218</v>
      </c>
      <c r="D16" s="720" t="s">
        <v>59</v>
      </c>
      <c r="E16" s="174">
        <v>2.46</v>
      </c>
      <c r="F16" s="174"/>
      <c r="G16" s="174"/>
      <c r="H16" s="717"/>
      <c r="I16" s="721"/>
      <c r="J16" s="722">
        <v>5</v>
      </c>
      <c r="K16" s="721"/>
      <c r="L16" s="723">
        <v>0.5</v>
      </c>
      <c r="M16" s="717">
        <v>0.5</v>
      </c>
      <c r="N16" s="734">
        <v>43101</v>
      </c>
      <c r="O16" s="718"/>
    </row>
    <row r="17" spans="1:18" ht="15.75" thickBot="1" x14ac:dyDescent="0.25">
      <c r="A17" s="1168" t="s">
        <v>55</v>
      </c>
      <c r="B17" s="1169"/>
      <c r="C17" s="744"/>
      <c r="D17" s="745"/>
      <c r="E17" s="746"/>
      <c r="F17" s="747"/>
      <c r="G17" s="747"/>
      <c r="H17" s="748"/>
      <c r="I17" s="749"/>
      <c r="J17" s="750"/>
      <c r="K17" s="751"/>
      <c r="L17" s="753">
        <f>SUM(L12:L16)</f>
        <v>1</v>
      </c>
      <c r="M17" s="753">
        <f>SUM(M12:M16)</f>
        <v>2.2000000000000002</v>
      </c>
      <c r="N17" s="749"/>
      <c r="O17" s="752"/>
    </row>
    <row r="18" spans="1:18" ht="15" customHeight="1" thickTop="1" x14ac:dyDescent="0.2">
      <c r="A18" s="738"/>
      <c r="B18" s="738"/>
      <c r="C18" s="738"/>
      <c r="D18" s="738"/>
      <c r="E18" s="738"/>
      <c r="F18" s="738"/>
      <c r="G18" s="738"/>
      <c r="H18" s="738"/>
      <c r="I18" s="738"/>
      <c r="J18" s="738"/>
      <c r="K18" s="738"/>
      <c r="L18" s="738"/>
      <c r="M18" s="738"/>
      <c r="N18" s="738"/>
      <c r="O18" s="738"/>
      <c r="P18" s="738"/>
      <c r="Q18" s="738"/>
      <c r="R18" s="738"/>
    </row>
    <row r="19" spans="1:18" ht="15" customHeight="1" x14ac:dyDescent="0.3">
      <c r="A19" s="1046" t="s">
        <v>555</v>
      </c>
      <c r="B19" s="1046"/>
      <c r="C19" s="1046"/>
      <c r="D19" s="1046"/>
      <c r="E19" s="1046"/>
      <c r="F19" s="1046"/>
      <c r="G19" s="1046"/>
      <c r="H19" s="212"/>
      <c r="I19" s="1061" t="s">
        <v>168</v>
      </c>
      <c r="J19" s="1061"/>
      <c r="K19" s="1061"/>
      <c r="L19" s="1061"/>
      <c r="M19" s="1061"/>
      <c r="N19" s="1061"/>
      <c r="O19" s="1061"/>
      <c r="P19" s="739"/>
      <c r="Q19" s="739"/>
      <c r="R19" s="738"/>
    </row>
    <row r="20" spans="1:18" ht="15" customHeight="1" x14ac:dyDescent="0.3">
      <c r="A20" s="1167" t="s">
        <v>143</v>
      </c>
      <c r="B20" s="1167"/>
      <c r="C20" s="1167"/>
      <c r="D20" s="1167"/>
      <c r="E20" s="1167"/>
      <c r="F20" s="742"/>
      <c r="G20" s="743"/>
      <c r="H20" s="215"/>
      <c r="I20" s="1171" t="s">
        <v>86</v>
      </c>
      <c r="J20" s="1171"/>
      <c r="K20" s="1171"/>
      <c r="L20" s="1171"/>
      <c r="M20" s="1171"/>
      <c r="N20" s="1171"/>
      <c r="O20" s="1171"/>
      <c r="P20" s="710"/>
      <c r="Q20" s="710"/>
      <c r="R20" s="738"/>
    </row>
    <row r="21" spans="1:18" ht="15" customHeight="1" x14ac:dyDescent="0.3">
      <c r="A21" s="1170" t="s">
        <v>169</v>
      </c>
      <c r="B21" s="1170"/>
      <c r="C21" s="1170"/>
      <c r="D21" s="1170" t="s">
        <v>177</v>
      </c>
      <c r="E21" s="1170"/>
      <c r="F21" s="1170"/>
      <c r="G21" s="1170"/>
      <c r="H21" s="216"/>
      <c r="I21" s="1170" t="s">
        <v>87</v>
      </c>
      <c r="J21" s="1170"/>
      <c r="K21" s="1170"/>
      <c r="L21" s="1170"/>
      <c r="M21" s="1170" t="s">
        <v>131</v>
      </c>
      <c r="N21" s="1170"/>
      <c r="O21" s="1170"/>
      <c r="P21" s="740"/>
      <c r="Q21" s="740"/>
      <c r="R21" s="738"/>
    </row>
    <row r="22" spans="1:18" ht="15" customHeight="1" x14ac:dyDescent="0.25">
      <c r="A22" s="741"/>
      <c r="B22" s="741"/>
      <c r="C22" s="741"/>
      <c r="D22" s="741"/>
      <c r="E22" s="741"/>
      <c r="F22" s="741"/>
      <c r="G22" s="741"/>
      <c r="H22" s="7"/>
      <c r="I22" s="741"/>
      <c r="J22" s="741"/>
      <c r="K22" s="741"/>
      <c r="L22" s="741"/>
      <c r="M22" s="741"/>
      <c r="N22" s="741"/>
      <c r="O22" s="741"/>
      <c r="P22" s="741"/>
      <c r="Q22" s="741"/>
      <c r="R22" s="738"/>
    </row>
    <row r="23" spans="1:18" ht="15" customHeight="1" x14ac:dyDescent="0.25">
      <c r="A23" s="741"/>
      <c r="B23" s="741"/>
      <c r="C23" s="741"/>
      <c r="D23" s="741"/>
      <c r="E23" s="741"/>
      <c r="F23" s="741"/>
      <c r="G23" s="741"/>
      <c r="H23" s="7"/>
      <c r="I23" s="741"/>
      <c r="J23" s="741"/>
      <c r="K23" s="741"/>
      <c r="L23" s="741"/>
      <c r="M23" s="741"/>
      <c r="N23" s="741"/>
      <c r="O23" s="741"/>
      <c r="P23" s="741"/>
      <c r="Q23" s="741"/>
      <c r="R23" s="738"/>
    </row>
    <row r="24" spans="1:18" ht="15" customHeight="1" x14ac:dyDescent="0.25">
      <c r="A24" s="741"/>
      <c r="B24" s="741"/>
      <c r="C24" s="741"/>
      <c r="D24" s="741"/>
      <c r="E24" s="741"/>
      <c r="F24" s="741"/>
      <c r="G24" s="741"/>
      <c r="H24" s="7"/>
      <c r="I24" s="741"/>
      <c r="J24" s="741"/>
      <c r="K24" s="741"/>
      <c r="L24" s="741"/>
      <c r="M24" s="741"/>
      <c r="N24" s="741"/>
      <c r="O24" s="741"/>
      <c r="P24" s="741"/>
      <c r="Q24" s="741"/>
      <c r="R24" s="738"/>
    </row>
    <row r="25" spans="1:18" ht="15" customHeight="1" x14ac:dyDescent="0.25">
      <c r="A25" s="741"/>
      <c r="B25" s="741"/>
      <c r="C25" s="741"/>
      <c r="D25" s="741"/>
      <c r="E25" s="741"/>
      <c r="F25" s="741"/>
      <c r="G25" s="741"/>
      <c r="H25" s="7"/>
      <c r="I25" s="741"/>
      <c r="J25" s="741"/>
      <c r="K25" s="741"/>
      <c r="L25" s="741"/>
      <c r="M25" s="741"/>
      <c r="N25" s="741"/>
      <c r="O25" s="741"/>
      <c r="P25" s="741"/>
      <c r="Q25" s="741"/>
      <c r="R25" s="738"/>
    </row>
    <row r="26" spans="1:18" ht="14.25" customHeight="1" x14ac:dyDescent="0.25">
      <c r="A26" s="741"/>
      <c r="B26" s="741"/>
      <c r="C26" s="741"/>
      <c r="D26" s="741"/>
      <c r="E26" s="741"/>
      <c r="F26" s="741"/>
      <c r="G26" s="741"/>
      <c r="H26" s="7"/>
      <c r="I26" s="741"/>
      <c r="J26" s="741"/>
      <c r="K26" s="741"/>
      <c r="L26" s="741"/>
      <c r="M26" s="741"/>
      <c r="N26" s="741"/>
      <c r="O26" s="741"/>
      <c r="P26" s="741"/>
      <c r="Q26" s="741"/>
      <c r="R26" s="738"/>
    </row>
    <row r="27" spans="1:18" ht="18.75" customHeight="1" x14ac:dyDescent="0.3">
      <c r="A27" s="1170" t="s">
        <v>52</v>
      </c>
      <c r="B27" s="1170"/>
      <c r="C27" s="1170"/>
      <c r="D27" s="1170" t="s">
        <v>46</v>
      </c>
      <c r="E27" s="1170"/>
      <c r="F27" s="1170"/>
      <c r="G27" s="1170"/>
      <c r="H27" s="216"/>
      <c r="I27" s="1170" t="s">
        <v>35</v>
      </c>
      <c r="J27" s="1170"/>
      <c r="K27" s="1170"/>
      <c r="L27" s="1170"/>
      <c r="M27" s="1170" t="s">
        <v>54</v>
      </c>
      <c r="N27" s="1170"/>
      <c r="O27" s="1170"/>
      <c r="P27" s="740"/>
      <c r="Q27" s="740"/>
      <c r="R27" s="738"/>
    </row>
    <row r="28" spans="1:18" ht="14.25" customHeight="1" x14ac:dyDescent="0.2">
      <c r="A28" s="738"/>
      <c r="B28" s="738"/>
      <c r="C28" s="738"/>
      <c r="D28" s="738"/>
      <c r="E28" s="738"/>
      <c r="F28" s="738"/>
      <c r="G28" s="738"/>
      <c r="H28" s="738"/>
      <c r="I28" s="738"/>
      <c r="J28" s="738"/>
      <c r="K28" s="738"/>
      <c r="L28" s="738"/>
      <c r="M28" s="738"/>
      <c r="N28" s="738"/>
      <c r="O28" s="738"/>
      <c r="P28" s="738"/>
      <c r="Q28" s="738"/>
      <c r="R28" s="738"/>
    </row>
    <row r="29" spans="1:18" ht="14.25" customHeight="1" x14ac:dyDescent="0.2">
      <c r="A29" s="738"/>
      <c r="B29" s="738"/>
      <c r="C29" s="738"/>
      <c r="D29" s="738"/>
      <c r="E29" s="738"/>
      <c r="F29" s="738"/>
      <c r="G29" s="738"/>
      <c r="H29" s="738"/>
      <c r="I29" s="738"/>
      <c r="J29" s="738"/>
      <c r="K29" s="738"/>
      <c r="L29" s="738"/>
      <c r="M29" s="738"/>
      <c r="N29" s="738"/>
      <c r="O29" s="738"/>
      <c r="P29" s="738"/>
      <c r="Q29" s="738"/>
      <c r="R29" s="738"/>
    </row>
    <row r="30" spans="1:18" ht="14.25" customHeight="1" x14ac:dyDescent="0.2">
      <c r="A30" s="738"/>
      <c r="B30" s="738"/>
      <c r="C30" s="738"/>
      <c r="D30" s="738"/>
      <c r="E30" s="738"/>
      <c r="F30" s="738"/>
      <c r="G30" s="738"/>
      <c r="H30" s="738"/>
      <c r="I30" s="738"/>
      <c r="J30" s="738"/>
      <c r="K30" s="738"/>
      <c r="L30" s="738"/>
      <c r="M30" s="738"/>
      <c r="N30" s="738"/>
      <c r="O30" s="738"/>
      <c r="P30" s="738"/>
      <c r="Q30" s="738"/>
      <c r="R30" s="738"/>
    </row>
  </sheetData>
  <mergeCells count="38">
    <mergeCell ref="D21:G21"/>
    <mergeCell ref="A27:C27"/>
    <mergeCell ref="D27:G27"/>
    <mergeCell ref="A21:C21"/>
    <mergeCell ref="I19:O19"/>
    <mergeCell ref="I20:O20"/>
    <mergeCell ref="I21:L21"/>
    <mergeCell ref="I27:L27"/>
    <mergeCell ref="M21:O21"/>
    <mergeCell ref="M27:O27"/>
    <mergeCell ref="A13:B13"/>
    <mergeCell ref="A11:B11"/>
    <mergeCell ref="A15:B15"/>
    <mergeCell ref="A19:G19"/>
    <mergeCell ref="A20:E20"/>
    <mergeCell ref="A17:B17"/>
    <mergeCell ref="J7:N8"/>
    <mergeCell ref="O7:O10"/>
    <mergeCell ref="F9:F10"/>
    <mergeCell ref="G9:G10"/>
    <mergeCell ref="H9:H10"/>
    <mergeCell ref="I9:I10"/>
    <mergeCell ref="J9:J10"/>
    <mergeCell ref="K9:K10"/>
    <mergeCell ref="L9:L10"/>
    <mergeCell ref="N9:N10"/>
    <mergeCell ref="F7:I8"/>
    <mergeCell ref="A7:A10"/>
    <mergeCell ref="B7:B10"/>
    <mergeCell ref="C7:C10"/>
    <mergeCell ref="D7:D10"/>
    <mergeCell ref="E7:E10"/>
    <mergeCell ref="A5:O5"/>
    <mergeCell ref="A1:D1"/>
    <mergeCell ref="I1:O1"/>
    <mergeCell ref="A2:D2"/>
    <mergeCell ref="I2:O2"/>
    <mergeCell ref="A4:O4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8"/>
  <sheetViews>
    <sheetView topLeftCell="A145" workbookViewId="0">
      <selection activeCell="AB13" sqref="AB13"/>
    </sheetView>
  </sheetViews>
  <sheetFormatPr defaultRowHeight="14.25" x14ac:dyDescent="0.2"/>
  <cols>
    <col min="1" max="1" width="3.125" style="1" customWidth="1"/>
    <col min="2" max="2" width="15.25" customWidth="1"/>
    <col min="3" max="3" width="7.75" customWidth="1"/>
    <col min="4" max="4" width="7.625" customWidth="1"/>
    <col min="5" max="5" width="5" customWidth="1"/>
    <col min="6" max="6" width="4.75" customWidth="1"/>
    <col min="7" max="7" width="5.875" customWidth="1"/>
    <col min="8" max="8" width="4.75" style="130" customWidth="1"/>
    <col min="9" max="9" width="4.125" customWidth="1"/>
    <col min="10" max="10" width="4.5" customWidth="1"/>
    <col min="11" max="12" width="3.875" customWidth="1"/>
    <col min="13" max="14" width="4" customWidth="1"/>
    <col min="15" max="15" width="5.5" customWidth="1"/>
    <col min="16" max="16" width="2.75" customWidth="1"/>
    <col min="17" max="17" width="4.125" customWidth="1"/>
    <col min="18" max="18" width="4" customWidth="1"/>
    <col min="19" max="19" width="4.75" customWidth="1"/>
    <col min="20" max="20" width="6" customWidth="1"/>
    <col min="21" max="21" width="6.25" customWidth="1"/>
    <col min="22" max="22" width="5.625" customWidth="1"/>
    <col min="23" max="23" width="6.25" customWidth="1"/>
    <col min="24" max="24" width="8.25" style="16" customWidth="1"/>
  </cols>
  <sheetData>
    <row r="1" spans="1:27" ht="16.5" customHeight="1" x14ac:dyDescent="0.3">
      <c r="A1" s="864" t="s">
        <v>0</v>
      </c>
      <c r="B1" s="864"/>
      <c r="C1" s="864"/>
      <c r="D1" s="864"/>
      <c r="E1" s="864"/>
      <c r="F1" s="864"/>
      <c r="G1" s="864"/>
      <c r="H1" s="582"/>
      <c r="I1" s="574"/>
      <c r="J1" s="574"/>
      <c r="K1" s="574"/>
      <c r="L1" s="575"/>
      <c r="M1" s="575"/>
      <c r="N1" s="865" t="s">
        <v>221</v>
      </c>
      <c r="O1" s="865"/>
      <c r="P1" s="865"/>
      <c r="Q1" s="865"/>
      <c r="R1" s="865"/>
      <c r="S1" s="865"/>
      <c r="T1" s="865"/>
      <c r="U1" s="865"/>
      <c r="V1" s="865"/>
      <c r="W1" s="865"/>
      <c r="X1" s="865"/>
    </row>
    <row r="2" spans="1:27" ht="19.5" customHeight="1" x14ac:dyDescent="0.3">
      <c r="A2" s="865" t="s">
        <v>48</v>
      </c>
      <c r="B2" s="865"/>
      <c r="C2" s="865"/>
      <c r="D2" s="865"/>
      <c r="E2" s="865"/>
      <c r="F2" s="865"/>
      <c r="G2" s="865"/>
      <c r="H2" s="582"/>
      <c r="I2" s="574"/>
      <c r="J2" s="574"/>
      <c r="K2" s="574"/>
      <c r="L2" s="574"/>
      <c r="M2" s="574"/>
      <c r="N2" s="866" t="s">
        <v>222</v>
      </c>
      <c r="O2" s="866"/>
      <c r="P2" s="866"/>
      <c r="Q2" s="866"/>
      <c r="R2" s="866"/>
      <c r="S2" s="866"/>
      <c r="T2" s="866"/>
      <c r="U2" s="866"/>
      <c r="V2" s="866"/>
      <c r="W2" s="866"/>
      <c r="X2" s="866"/>
    </row>
    <row r="3" spans="1:27" ht="14.25" customHeight="1" x14ac:dyDescent="0.3">
      <c r="A3" s="576"/>
      <c r="B3" s="573" t="s">
        <v>515</v>
      </c>
      <c r="C3" s="576"/>
      <c r="D3" s="576"/>
      <c r="E3" s="576"/>
      <c r="F3" s="576"/>
      <c r="G3" s="576"/>
      <c r="H3" s="582"/>
      <c r="I3" s="574"/>
      <c r="J3" s="574"/>
      <c r="K3" s="574"/>
      <c r="L3" s="574"/>
      <c r="M3" s="574"/>
      <c r="N3" s="574"/>
      <c r="O3" s="576"/>
      <c r="P3" s="576"/>
      <c r="Q3" s="576"/>
      <c r="R3" s="576"/>
      <c r="S3" s="576"/>
      <c r="T3" s="576"/>
      <c r="U3" s="576"/>
      <c r="V3" s="576"/>
      <c r="W3" s="576"/>
      <c r="X3" s="496"/>
    </row>
    <row r="4" spans="1:27" ht="21" customHeight="1" x14ac:dyDescent="0.3">
      <c r="A4" s="867" t="s">
        <v>395</v>
      </c>
      <c r="B4" s="867"/>
      <c r="C4" s="867"/>
      <c r="D4" s="867"/>
      <c r="E4" s="867"/>
      <c r="F4" s="867"/>
      <c r="G4" s="867"/>
      <c r="H4" s="867"/>
      <c r="I4" s="867"/>
      <c r="J4" s="867"/>
      <c r="K4" s="867"/>
      <c r="L4" s="867"/>
      <c r="M4" s="867"/>
      <c r="N4" s="867"/>
      <c r="O4" s="867"/>
      <c r="P4" s="867"/>
      <c r="Q4" s="867"/>
      <c r="R4" s="867"/>
      <c r="S4" s="867"/>
      <c r="T4" s="867"/>
      <c r="U4" s="867"/>
      <c r="V4" s="867"/>
      <c r="W4" s="867"/>
      <c r="X4" s="867"/>
    </row>
    <row r="5" spans="1:27" ht="16.5" customHeight="1" x14ac:dyDescent="0.35">
      <c r="A5" s="863" t="s">
        <v>396</v>
      </c>
      <c r="B5" s="863"/>
      <c r="C5" s="863"/>
      <c r="D5" s="863"/>
      <c r="E5" s="863"/>
      <c r="F5" s="863"/>
      <c r="G5" s="863"/>
      <c r="H5" s="863"/>
      <c r="I5" s="863"/>
      <c r="J5" s="863"/>
      <c r="K5" s="863"/>
      <c r="L5" s="863"/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  <c r="X5" s="863"/>
    </row>
    <row r="6" spans="1:27" ht="15" customHeight="1" x14ac:dyDescent="0.25">
      <c r="A6" s="855" t="s">
        <v>223</v>
      </c>
      <c r="B6" s="855"/>
      <c r="C6" s="855"/>
      <c r="D6" s="855"/>
      <c r="E6" s="855"/>
      <c r="F6" s="855"/>
      <c r="G6" s="855"/>
      <c r="H6" s="855"/>
      <c r="I6" s="855"/>
      <c r="J6" s="855"/>
      <c r="K6" s="855"/>
      <c r="L6" s="855"/>
      <c r="M6" s="855"/>
      <c r="N6" s="855"/>
      <c r="O6" s="855"/>
      <c r="P6" s="855"/>
      <c r="Q6" s="855"/>
      <c r="R6" s="855"/>
      <c r="S6" s="855"/>
      <c r="T6" s="855"/>
      <c r="U6" s="855"/>
      <c r="V6" s="855"/>
      <c r="W6" s="855"/>
      <c r="X6" s="855"/>
    </row>
    <row r="7" spans="1:27" ht="24" customHeight="1" x14ac:dyDescent="0.2">
      <c r="A7" s="856" t="s">
        <v>1</v>
      </c>
      <c r="B7" s="856" t="s">
        <v>2</v>
      </c>
      <c r="C7" s="851" t="s">
        <v>224</v>
      </c>
      <c r="D7" s="851" t="s">
        <v>78</v>
      </c>
      <c r="E7" s="860" t="s">
        <v>183</v>
      </c>
      <c r="F7" s="861"/>
      <c r="G7" s="861"/>
      <c r="H7" s="862"/>
      <c r="I7" s="860" t="s">
        <v>225</v>
      </c>
      <c r="J7" s="861"/>
      <c r="K7" s="861"/>
      <c r="L7" s="861"/>
      <c r="M7" s="861"/>
      <c r="N7" s="861"/>
      <c r="O7" s="861"/>
      <c r="P7" s="861"/>
      <c r="Q7" s="861"/>
      <c r="R7" s="861"/>
      <c r="S7" s="861"/>
      <c r="T7" s="862"/>
      <c r="U7" s="851" t="s">
        <v>226</v>
      </c>
      <c r="V7" s="851" t="s">
        <v>227</v>
      </c>
      <c r="W7" s="851" t="s">
        <v>55</v>
      </c>
      <c r="X7" s="842" t="s">
        <v>228</v>
      </c>
    </row>
    <row r="8" spans="1:27" ht="24" customHeight="1" x14ac:dyDescent="0.2">
      <c r="A8" s="857"/>
      <c r="B8" s="857"/>
      <c r="C8" s="859"/>
      <c r="D8" s="859"/>
      <c r="E8" s="845" t="s">
        <v>149</v>
      </c>
      <c r="F8" s="847" t="s">
        <v>229</v>
      </c>
      <c r="G8" s="847" t="s">
        <v>230</v>
      </c>
      <c r="H8" s="849" t="s">
        <v>231</v>
      </c>
      <c r="I8" s="851" t="s">
        <v>232</v>
      </c>
      <c r="J8" s="851" t="s">
        <v>233</v>
      </c>
      <c r="K8" s="851" t="s">
        <v>234</v>
      </c>
      <c r="L8" s="851" t="s">
        <v>156</v>
      </c>
      <c r="M8" s="851" t="s">
        <v>128</v>
      </c>
      <c r="N8" s="853" t="s">
        <v>127</v>
      </c>
      <c r="O8" s="853"/>
      <c r="P8" s="853" t="s">
        <v>397</v>
      </c>
      <c r="Q8" s="853"/>
      <c r="R8" s="851" t="s">
        <v>235</v>
      </c>
      <c r="S8" s="851" t="s">
        <v>129</v>
      </c>
      <c r="T8" s="851" t="s">
        <v>399</v>
      </c>
      <c r="U8" s="859"/>
      <c r="V8" s="859"/>
      <c r="W8" s="859"/>
      <c r="X8" s="843"/>
    </row>
    <row r="9" spans="1:27" ht="32.25" customHeight="1" x14ac:dyDescent="0.2">
      <c r="A9" s="858"/>
      <c r="B9" s="858"/>
      <c r="C9" s="852"/>
      <c r="D9" s="852"/>
      <c r="E9" s="846"/>
      <c r="F9" s="848"/>
      <c r="G9" s="848"/>
      <c r="H9" s="850"/>
      <c r="I9" s="852"/>
      <c r="J9" s="852"/>
      <c r="K9" s="852"/>
      <c r="L9" s="852"/>
      <c r="M9" s="852"/>
      <c r="N9" s="502" t="s">
        <v>398</v>
      </c>
      <c r="O9" s="502" t="s">
        <v>149</v>
      </c>
      <c r="P9" s="502" t="s">
        <v>398</v>
      </c>
      <c r="Q9" s="502" t="s">
        <v>149</v>
      </c>
      <c r="R9" s="852"/>
      <c r="S9" s="852"/>
      <c r="T9" s="854"/>
      <c r="U9" s="852"/>
      <c r="V9" s="852"/>
      <c r="W9" s="852"/>
      <c r="X9" s="844"/>
      <c r="AA9" t="s">
        <v>15</v>
      </c>
    </row>
    <row r="10" spans="1:27" ht="15.75" customHeight="1" x14ac:dyDescent="0.2">
      <c r="A10" s="840" t="s">
        <v>401</v>
      </c>
      <c r="B10" s="841"/>
      <c r="C10" s="493"/>
      <c r="D10" s="493"/>
      <c r="E10" s="503"/>
      <c r="F10" s="495"/>
      <c r="G10" s="495"/>
      <c r="H10" s="583"/>
      <c r="I10" s="493"/>
      <c r="J10" s="493"/>
      <c r="K10" s="493"/>
      <c r="L10" s="493"/>
      <c r="M10" s="493"/>
      <c r="N10" s="495"/>
      <c r="O10" s="495"/>
      <c r="P10" s="495"/>
      <c r="Q10" s="495"/>
      <c r="R10" s="493"/>
      <c r="S10" s="493"/>
      <c r="T10" s="494"/>
      <c r="U10" s="493"/>
      <c r="V10" s="493"/>
      <c r="W10" s="493"/>
      <c r="X10" s="504"/>
    </row>
    <row r="11" spans="1:27" ht="14.25" customHeight="1" x14ac:dyDescent="0.2">
      <c r="A11" s="505">
        <v>1</v>
      </c>
      <c r="B11" s="506" t="s">
        <v>54</v>
      </c>
      <c r="C11" s="507">
        <v>25029</v>
      </c>
      <c r="D11" s="505" t="s">
        <v>198</v>
      </c>
      <c r="E11" s="385">
        <v>5.42</v>
      </c>
      <c r="F11" s="505">
        <v>1</v>
      </c>
      <c r="G11" s="505">
        <v>2</v>
      </c>
      <c r="H11" s="533">
        <v>2016</v>
      </c>
      <c r="I11" s="505">
        <v>0.7</v>
      </c>
      <c r="J11" s="505">
        <v>0.3</v>
      </c>
      <c r="K11" s="505">
        <v>0.3</v>
      </c>
      <c r="L11" s="505"/>
      <c r="M11" s="505"/>
      <c r="N11" s="505">
        <v>60</v>
      </c>
      <c r="O11" s="508">
        <f>SUM(E11+I11+Q11+R11)*N11%</f>
        <v>3.6719999999999997</v>
      </c>
      <c r="P11" s="505"/>
      <c r="Q11" s="505"/>
      <c r="R11" s="505"/>
      <c r="S11" s="505"/>
      <c r="T11" s="508">
        <f>SUM(I11+J11+K11+L11+M11+O11+Q11+R11+S11)</f>
        <v>4.9719999999999995</v>
      </c>
      <c r="U11" s="508">
        <f t="shared" ref="U11:U42" si="0">SUM(E11+T11)</f>
        <v>10.391999999999999</v>
      </c>
      <c r="V11" s="508">
        <f>SUM(E11+I11+Q11+R11)*23.5/100</f>
        <v>1.4381999999999999</v>
      </c>
      <c r="W11" s="508">
        <f>SUM(U11+V11)</f>
        <v>11.8302</v>
      </c>
      <c r="X11" s="509">
        <f>SUM(W11)*1300</f>
        <v>15379.26</v>
      </c>
    </row>
    <row r="12" spans="1:27" ht="15" customHeight="1" x14ac:dyDescent="0.2">
      <c r="A12" s="505">
        <v>2</v>
      </c>
      <c r="B12" s="506" t="s">
        <v>192</v>
      </c>
      <c r="C12" s="505" t="s">
        <v>236</v>
      </c>
      <c r="D12" s="505" t="s">
        <v>67</v>
      </c>
      <c r="E12" s="385">
        <v>3.99</v>
      </c>
      <c r="F12" s="505">
        <v>1</v>
      </c>
      <c r="G12" s="505">
        <v>1</v>
      </c>
      <c r="H12" s="533">
        <v>2018</v>
      </c>
      <c r="I12" s="505">
        <v>0.5</v>
      </c>
      <c r="J12" s="505">
        <v>0.3</v>
      </c>
      <c r="K12" s="505"/>
      <c r="L12" s="505"/>
      <c r="M12" s="505"/>
      <c r="N12" s="505">
        <v>40</v>
      </c>
      <c r="O12" s="508">
        <f>SUM(E12+I12+Q12+R12)*N12%</f>
        <v>1.7960000000000003</v>
      </c>
      <c r="P12" s="505"/>
      <c r="Q12" s="505"/>
      <c r="R12" s="505"/>
      <c r="S12" s="505"/>
      <c r="T12" s="508">
        <f t="shared" ref="T12:T74" si="1">SUM(I12+J12+K12+L12+M12+O12+Q12+R12+S12)</f>
        <v>2.5960000000000001</v>
      </c>
      <c r="U12" s="508">
        <f t="shared" si="0"/>
        <v>6.5860000000000003</v>
      </c>
      <c r="V12" s="508">
        <f t="shared" ref="V12:V75" si="2">SUM(E12+I12+Q12+R12)*23.5/100</f>
        <v>1.05515</v>
      </c>
      <c r="W12" s="508">
        <f t="shared" ref="W12:W74" si="3">SUM(U12+V12)</f>
        <v>7.6411500000000006</v>
      </c>
      <c r="X12" s="509">
        <f t="shared" ref="X12:X74" si="4">SUM(W12)*1300</f>
        <v>9933.4950000000008</v>
      </c>
    </row>
    <row r="13" spans="1:27" ht="19.5" customHeight="1" x14ac:dyDescent="0.2">
      <c r="A13" s="505">
        <v>3</v>
      </c>
      <c r="B13" s="506" t="s">
        <v>30</v>
      </c>
      <c r="C13" s="507">
        <v>24263</v>
      </c>
      <c r="D13" s="505" t="s">
        <v>66</v>
      </c>
      <c r="E13" s="385">
        <v>5.42</v>
      </c>
      <c r="F13" s="505">
        <v>1</v>
      </c>
      <c r="G13" s="505">
        <v>7</v>
      </c>
      <c r="H13" s="533">
        <v>2017</v>
      </c>
      <c r="I13" s="505">
        <v>0.5</v>
      </c>
      <c r="J13" s="505">
        <v>0.3</v>
      </c>
      <c r="K13" s="505"/>
      <c r="L13" s="505"/>
      <c r="M13" s="505"/>
      <c r="N13" s="505">
        <v>40</v>
      </c>
      <c r="O13" s="508">
        <f>SUM(E13+I13+Q13+R13)*N13%</f>
        <v>2.3679999999999999</v>
      </c>
      <c r="P13" s="505"/>
      <c r="Q13" s="505"/>
      <c r="R13" s="505"/>
      <c r="S13" s="505"/>
      <c r="T13" s="508">
        <f t="shared" si="1"/>
        <v>3.1680000000000001</v>
      </c>
      <c r="U13" s="508">
        <f t="shared" si="0"/>
        <v>8.588000000000001</v>
      </c>
      <c r="V13" s="508">
        <f t="shared" si="2"/>
        <v>1.3912</v>
      </c>
      <c r="W13" s="508">
        <f t="shared" si="3"/>
        <v>9.9792000000000005</v>
      </c>
      <c r="X13" s="509">
        <f t="shared" si="4"/>
        <v>12972.960000000001</v>
      </c>
    </row>
    <row r="14" spans="1:27" s="501" customFormat="1" ht="14.25" customHeight="1" x14ac:dyDescent="0.2">
      <c r="A14" s="356">
        <v>4</v>
      </c>
      <c r="B14" s="578" t="s">
        <v>237</v>
      </c>
      <c r="C14" s="579">
        <v>21367</v>
      </c>
      <c r="D14" s="356" t="s">
        <v>238</v>
      </c>
      <c r="E14" s="580">
        <v>6.78</v>
      </c>
      <c r="F14" s="356">
        <v>1</v>
      </c>
      <c r="G14" s="356">
        <v>12</v>
      </c>
      <c r="H14" s="555">
        <v>2017</v>
      </c>
      <c r="I14" s="356">
        <v>0.6</v>
      </c>
      <c r="J14" s="356">
        <v>0.3</v>
      </c>
      <c r="K14" s="356"/>
      <c r="L14" s="356"/>
      <c r="M14" s="356">
        <v>0.2</v>
      </c>
      <c r="N14" s="356">
        <v>40</v>
      </c>
      <c r="O14" s="498">
        <f>SUM(E14+I14+Q14+R14)*N14%</f>
        <v>3.1689600000000002</v>
      </c>
      <c r="P14" s="356">
        <v>8</v>
      </c>
      <c r="Q14" s="499">
        <f>SUM(E14)*P14/100</f>
        <v>0.54239999999999999</v>
      </c>
      <c r="R14" s="581"/>
      <c r="S14" s="356">
        <v>0.4</v>
      </c>
      <c r="T14" s="498">
        <f t="shared" si="1"/>
        <v>5.21136</v>
      </c>
      <c r="U14" s="498">
        <f t="shared" si="0"/>
        <v>11.99136</v>
      </c>
      <c r="V14" s="508">
        <f t="shared" si="2"/>
        <v>1.861764</v>
      </c>
      <c r="W14" s="498">
        <f t="shared" si="3"/>
        <v>13.853124000000001</v>
      </c>
      <c r="X14" s="500">
        <f t="shared" si="4"/>
        <v>18009.0612</v>
      </c>
    </row>
    <row r="15" spans="1:27" ht="14.25" customHeight="1" x14ac:dyDescent="0.2">
      <c r="A15" s="505">
        <v>5</v>
      </c>
      <c r="B15" s="506" t="s">
        <v>239</v>
      </c>
      <c r="C15" s="507">
        <v>24119</v>
      </c>
      <c r="D15" s="505" t="s">
        <v>112</v>
      </c>
      <c r="E15" s="385">
        <v>4.6500000000000004</v>
      </c>
      <c r="F15" s="505">
        <v>1</v>
      </c>
      <c r="G15" s="505">
        <v>7</v>
      </c>
      <c r="H15" s="533">
        <v>2015</v>
      </c>
      <c r="I15" s="505">
        <v>0.5</v>
      </c>
      <c r="J15" s="505">
        <v>0.3</v>
      </c>
      <c r="K15" s="505"/>
      <c r="L15" s="505"/>
      <c r="M15" s="505">
        <v>0.2</v>
      </c>
      <c r="N15" s="505">
        <v>40</v>
      </c>
      <c r="O15" s="508">
        <f>SUM(E15+I15+Q15+R15)*N15%</f>
        <v>2.06</v>
      </c>
      <c r="P15" s="505"/>
      <c r="Q15" s="514"/>
      <c r="R15" s="516"/>
      <c r="S15" s="505">
        <v>0.4</v>
      </c>
      <c r="T15" s="508">
        <f t="shared" si="1"/>
        <v>3.46</v>
      </c>
      <c r="U15" s="508">
        <f t="shared" si="0"/>
        <v>8.11</v>
      </c>
      <c r="V15" s="508">
        <f t="shared" si="2"/>
        <v>1.21025</v>
      </c>
      <c r="W15" s="508">
        <f t="shared" si="3"/>
        <v>9.3202499999999997</v>
      </c>
      <c r="X15" s="509">
        <f t="shared" si="4"/>
        <v>12116.324999999999</v>
      </c>
    </row>
    <row r="16" spans="1:27" ht="14.25" customHeight="1" x14ac:dyDescent="0.2">
      <c r="A16" s="834" t="s">
        <v>400</v>
      </c>
      <c r="B16" s="835"/>
      <c r="C16" s="517"/>
      <c r="D16" s="505"/>
      <c r="E16" s="385"/>
      <c r="F16" s="505"/>
      <c r="G16" s="505"/>
      <c r="H16" s="533"/>
      <c r="I16" s="505"/>
      <c r="J16" s="505"/>
      <c r="K16" s="505"/>
      <c r="L16" s="505"/>
      <c r="M16" s="505"/>
      <c r="N16" s="505"/>
      <c r="O16" s="508"/>
      <c r="P16" s="505"/>
      <c r="Q16" s="514"/>
      <c r="R16" s="516"/>
      <c r="S16" s="505"/>
      <c r="T16" s="508">
        <f t="shared" si="1"/>
        <v>0</v>
      </c>
      <c r="U16" s="508">
        <f t="shared" si="0"/>
        <v>0</v>
      </c>
      <c r="V16" s="508">
        <f t="shared" si="2"/>
        <v>0</v>
      </c>
      <c r="W16" s="508">
        <f t="shared" si="3"/>
        <v>0</v>
      </c>
      <c r="X16" s="509">
        <f t="shared" si="4"/>
        <v>0</v>
      </c>
    </row>
    <row r="17" spans="1:24" ht="14.25" customHeight="1" x14ac:dyDescent="0.2">
      <c r="A17" s="505">
        <v>6</v>
      </c>
      <c r="B17" s="506" t="s">
        <v>34</v>
      </c>
      <c r="C17" s="507">
        <v>28104</v>
      </c>
      <c r="D17" s="505">
        <v>6031</v>
      </c>
      <c r="E17" s="385">
        <v>3.66</v>
      </c>
      <c r="F17" s="505">
        <v>15</v>
      </c>
      <c r="G17" s="505">
        <v>7</v>
      </c>
      <c r="H17" s="533">
        <v>2017</v>
      </c>
      <c r="I17" s="505">
        <v>0.4</v>
      </c>
      <c r="J17" s="505">
        <v>0.3</v>
      </c>
      <c r="K17" s="505">
        <v>0.2</v>
      </c>
      <c r="L17" s="505"/>
      <c r="M17" s="505"/>
      <c r="N17" s="505"/>
      <c r="O17" s="508"/>
      <c r="P17" s="505"/>
      <c r="Q17" s="514"/>
      <c r="R17" s="505"/>
      <c r="S17" s="505"/>
      <c r="T17" s="508">
        <f t="shared" si="1"/>
        <v>0.89999999999999991</v>
      </c>
      <c r="U17" s="508">
        <f t="shared" si="0"/>
        <v>4.5600000000000005</v>
      </c>
      <c r="V17" s="508">
        <f t="shared" si="2"/>
        <v>0.95410000000000006</v>
      </c>
      <c r="W17" s="508">
        <f t="shared" si="3"/>
        <v>5.5141000000000009</v>
      </c>
      <c r="X17" s="509">
        <f t="shared" si="4"/>
        <v>7168.3300000000008</v>
      </c>
    </row>
    <row r="18" spans="1:24" ht="14.25" customHeight="1" x14ac:dyDescent="0.2">
      <c r="A18" s="505">
        <v>7</v>
      </c>
      <c r="B18" s="506" t="s">
        <v>240</v>
      </c>
      <c r="C18" s="505" t="s">
        <v>241</v>
      </c>
      <c r="D18" s="505" t="s">
        <v>74</v>
      </c>
      <c r="E18" s="385">
        <v>3.03</v>
      </c>
      <c r="F18" s="505">
        <v>1</v>
      </c>
      <c r="G18" s="505">
        <v>10</v>
      </c>
      <c r="H18" s="533">
        <v>2016</v>
      </c>
      <c r="I18" s="505">
        <v>0.3</v>
      </c>
      <c r="J18" s="505">
        <v>0.3</v>
      </c>
      <c r="K18" s="505"/>
      <c r="L18" s="505"/>
      <c r="M18" s="505"/>
      <c r="N18" s="505"/>
      <c r="O18" s="508"/>
      <c r="P18" s="505"/>
      <c r="Q18" s="514"/>
      <c r="R18" s="505"/>
      <c r="S18" s="505"/>
      <c r="T18" s="508">
        <f t="shared" si="1"/>
        <v>0.6</v>
      </c>
      <c r="U18" s="508">
        <f t="shared" si="0"/>
        <v>3.63</v>
      </c>
      <c r="V18" s="508">
        <f t="shared" si="2"/>
        <v>0.78254999999999997</v>
      </c>
      <c r="W18" s="508">
        <f t="shared" si="3"/>
        <v>4.4125499999999995</v>
      </c>
      <c r="X18" s="509">
        <f t="shared" si="4"/>
        <v>5736.3149999999996</v>
      </c>
    </row>
    <row r="19" spans="1:24" ht="14.25" customHeight="1" x14ac:dyDescent="0.2">
      <c r="A19" s="505">
        <v>8</v>
      </c>
      <c r="B19" s="506" t="s">
        <v>242</v>
      </c>
      <c r="C19" s="505" t="s">
        <v>243</v>
      </c>
      <c r="D19" s="505">
        <v>6032</v>
      </c>
      <c r="E19" s="385">
        <v>2.66</v>
      </c>
      <c r="F19" s="505">
        <v>1</v>
      </c>
      <c r="G19" s="505">
        <v>11</v>
      </c>
      <c r="H19" s="533">
        <v>2016</v>
      </c>
      <c r="I19" s="505"/>
      <c r="J19" s="505">
        <v>0.3</v>
      </c>
      <c r="K19" s="505"/>
      <c r="L19" s="505"/>
      <c r="M19" s="505"/>
      <c r="N19" s="505"/>
      <c r="O19" s="508"/>
      <c r="P19" s="505"/>
      <c r="Q19" s="514"/>
      <c r="R19" s="505"/>
      <c r="S19" s="505"/>
      <c r="T19" s="508">
        <f t="shared" si="1"/>
        <v>0.3</v>
      </c>
      <c r="U19" s="508">
        <f t="shared" si="0"/>
        <v>2.96</v>
      </c>
      <c r="V19" s="508">
        <f t="shared" si="2"/>
        <v>0.6251000000000001</v>
      </c>
      <c r="W19" s="508">
        <f t="shared" si="3"/>
        <v>3.5851000000000002</v>
      </c>
      <c r="X19" s="509">
        <f t="shared" si="4"/>
        <v>4660.63</v>
      </c>
    </row>
    <row r="20" spans="1:24" s="501" customFormat="1" ht="14.25" customHeight="1" x14ac:dyDescent="0.2">
      <c r="A20" s="360">
        <v>9</v>
      </c>
      <c r="B20" s="497" t="s">
        <v>244</v>
      </c>
      <c r="C20" s="360" t="s">
        <v>245</v>
      </c>
      <c r="D20" s="360">
        <v>6032</v>
      </c>
      <c r="E20" s="359">
        <v>2.66</v>
      </c>
      <c r="F20" s="360">
        <v>7</v>
      </c>
      <c r="G20" s="360">
        <v>10</v>
      </c>
      <c r="H20" s="555">
        <v>2017</v>
      </c>
      <c r="I20" s="360"/>
      <c r="J20" s="360">
        <v>0.3</v>
      </c>
      <c r="K20" s="360"/>
      <c r="L20" s="360"/>
      <c r="M20" s="360"/>
      <c r="N20" s="360"/>
      <c r="O20" s="498"/>
      <c r="P20" s="360"/>
      <c r="Q20" s="499"/>
      <c r="R20" s="360"/>
      <c r="S20" s="360"/>
      <c r="T20" s="498">
        <f t="shared" si="1"/>
        <v>0.3</v>
      </c>
      <c r="U20" s="498">
        <f t="shared" si="0"/>
        <v>2.96</v>
      </c>
      <c r="V20" s="508">
        <f t="shared" si="2"/>
        <v>0.6251000000000001</v>
      </c>
      <c r="W20" s="498">
        <f t="shared" si="3"/>
        <v>3.5851000000000002</v>
      </c>
      <c r="X20" s="500">
        <f t="shared" si="4"/>
        <v>4660.63</v>
      </c>
    </row>
    <row r="21" spans="1:24" ht="14.25" customHeight="1" x14ac:dyDescent="0.2">
      <c r="A21" s="505">
        <v>10</v>
      </c>
      <c r="B21" s="506" t="s">
        <v>246</v>
      </c>
      <c r="C21" s="507">
        <v>29383</v>
      </c>
      <c r="D21" s="505" t="s">
        <v>74</v>
      </c>
      <c r="E21" s="385">
        <v>2.41</v>
      </c>
      <c r="F21" s="505">
        <v>13</v>
      </c>
      <c r="G21" s="505">
        <v>4</v>
      </c>
      <c r="H21" s="533">
        <v>2015</v>
      </c>
      <c r="I21" s="505"/>
      <c r="J21" s="505">
        <v>0.3</v>
      </c>
      <c r="K21" s="505"/>
      <c r="L21" s="505"/>
      <c r="M21" s="505"/>
      <c r="N21" s="505"/>
      <c r="O21" s="508"/>
      <c r="P21" s="505"/>
      <c r="Q21" s="514"/>
      <c r="R21" s="505"/>
      <c r="S21" s="505"/>
      <c r="T21" s="508">
        <f t="shared" si="1"/>
        <v>0.3</v>
      </c>
      <c r="U21" s="508">
        <f t="shared" si="0"/>
        <v>2.71</v>
      </c>
      <c r="V21" s="508">
        <f t="shared" si="2"/>
        <v>0.56635000000000002</v>
      </c>
      <c r="W21" s="508">
        <f t="shared" si="3"/>
        <v>3.2763499999999999</v>
      </c>
      <c r="X21" s="509">
        <f t="shared" si="4"/>
        <v>4259.2550000000001</v>
      </c>
    </row>
    <row r="22" spans="1:24" ht="14.25" customHeight="1" x14ac:dyDescent="0.2">
      <c r="A22" s="505">
        <v>11</v>
      </c>
      <c r="B22" s="506" t="s">
        <v>247</v>
      </c>
      <c r="C22" s="507" t="s">
        <v>248</v>
      </c>
      <c r="D22" s="505" t="s">
        <v>249</v>
      </c>
      <c r="E22" s="385">
        <v>2.67</v>
      </c>
      <c r="F22" s="505">
        <v>1</v>
      </c>
      <c r="G22" s="505">
        <v>12</v>
      </c>
      <c r="H22" s="533">
        <v>2015</v>
      </c>
      <c r="I22" s="505">
        <v>0.3</v>
      </c>
      <c r="J22" s="505">
        <v>0.3</v>
      </c>
      <c r="K22" s="505"/>
      <c r="L22" s="505"/>
      <c r="M22" s="505"/>
      <c r="N22" s="505"/>
      <c r="O22" s="508"/>
      <c r="P22" s="505"/>
      <c r="Q22" s="514"/>
      <c r="R22" s="516"/>
      <c r="S22" s="505"/>
      <c r="T22" s="508">
        <f t="shared" si="1"/>
        <v>0.6</v>
      </c>
      <c r="U22" s="508">
        <f t="shared" si="0"/>
        <v>3.27</v>
      </c>
      <c r="V22" s="508">
        <f t="shared" si="2"/>
        <v>0.69794999999999985</v>
      </c>
      <c r="W22" s="508">
        <f t="shared" si="3"/>
        <v>3.9679500000000001</v>
      </c>
      <c r="X22" s="509">
        <f t="shared" si="4"/>
        <v>5158.335</v>
      </c>
    </row>
    <row r="23" spans="1:24" ht="14.25" customHeight="1" x14ac:dyDescent="0.2">
      <c r="A23" s="505">
        <v>12</v>
      </c>
      <c r="B23" s="506" t="s">
        <v>250</v>
      </c>
      <c r="C23" s="507">
        <v>32005</v>
      </c>
      <c r="D23" s="505" t="s">
        <v>251</v>
      </c>
      <c r="E23" s="385">
        <v>2.72</v>
      </c>
      <c r="F23" s="505">
        <v>1</v>
      </c>
      <c r="G23" s="505">
        <v>6</v>
      </c>
      <c r="H23" s="533">
        <v>2016</v>
      </c>
      <c r="I23" s="505"/>
      <c r="J23" s="505">
        <v>0.3</v>
      </c>
      <c r="K23" s="505"/>
      <c r="L23" s="505"/>
      <c r="M23" s="505"/>
      <c r="N23" s="505"/>
      <c r="O23" s="508"/>
      <c r="P23" s="505"/>
      <c r="Q23" s="514"/>
      <c r="R23" s="516"/>
      <c r="S23" s="505"/>
      <c r="T23" s="508">
        <f t="shared" si="1"/>
        <v>0.3</v>
      </c>
      <c r="U23" s="508">
        <f t="shared" si="0"/>
        <v>3.02</v>
      </c>
      <c r="V23" s="508">
        <f t="shared" si="2"/>
        <v>0.63919999999999999</v>
      </c>
      <c r="W23" s="508">
        <f t="shared" si="3"/>
        <v>3.6592000000000002</v>
      </c>
      <c r="X23" s="509">
        <f t="shared" si="4"/>
        <v>4756.96</v>
      </c>
    </row>
    <row r="24" spans="1:24" ht="14.25" customHeight="1" x14ac:dyDescent="0.2">
      <c r="A24" s="834" t="s">
        <v>252</v>
      </c>
      <c r="B24" s="835"/>
      <c r="C24" s="517"/>
      <c r="D24" s="505"/>
      <c r="E24" s="385"/>
      <c r="F24" s="505"/>
      <c r="G24" s="505"/>
      <c r="H24" s="533"/>
      <c r="I24" s="505"/>
      <c r="J24" s="505"/>
      <c r="K24" s="505"/>
      <c r="L24" s="505"/>
      <c r="M24" s="505"/>
      <c r="N24" s="505"/>
      <c r="O24" s="508"/>
      <c r="P24" s="505"/>
      <c r="Q24" s="514"/>
      <c r="R24" s="516"/>
      <c r="S24" s="505"/>
      <c r="T24" s="508">
        <f t="shared" si="1"/>
        <v>0</v>
      </c>
      <c r="U24" s="508">
        <f t="shared" si="0"/>
        <v>0</v>
      </c>
      <c r="V24" s="508">
        <f t="shared" si="2"/>
        <v>0</v>
      </c>
      <c r="W24" s="508">
        <f t="shared" si="3"/>
        <v>0</v>
      </c>
      <c r="X24" s="509">
        <f t="shared" si="4"/>
        <v>0</v>
      </c>
    </row>
    <row r="25" spans="1:24" s="501" customFormat="1" ht="14.25" customHeight="1" x14ac:dyDescent="0.2">
      <c r="A25" s="360">
        <v>13</v>
      </c>
      <c r="B25" s="497" t="s">
        <v>53</v>
      </c>
      <c r="C25" s="360" t="s">
        <v>253</v>
      </c>
      <c r="D25" s="360" t="s">
        <v>59</v>
      </c>
      <c r="E25" s="359">
        <v>4.0599999999999996</v>
      </c>
      <c r="F25" s="360">
        <v>1</v>
      </c>
      <c r="G25" s="360">
        <v>7</v>
      </c>
      <c r="H25" s="555">
        <v>2017</v>
      </c>
      <c r="I25" s="360">
        <v>0.4</v>
      </c>
      <c r="J25" s="360">
        <v>0.3</v>
      </c>
      <c r="K25" s="360"/>
      <c r="L25" s="360"/>
      <c r="M25" s="360"/>
      <c r="N25" s="360">
        <v>40</v>
      </c>
      <c r="O25" s="498">
        <f>SUM(E25+I25+Q25+R25)*N25%</f>
        <v>1.8652000000000002</v>
      </c>
      <c r="P25" s="360">
        <v>5</v>
      </c>
      <c r="Q25" s="499">
        <f>SUM(E25)*P25/100</f>
        <v>0.20299999999999996</v>
      </c>
      <c r="R25" s="360"/>
      <c r="S25" s="360"/>
      <c r="T25" s="498">
        <f t="shared" si="1"/>
        <v>2.7681999999999998</v>
      </c>
      <c r="U25" s="498">
        <f t="shared" si="0"/>
        <v>6.8281999999999989</v>
      </c>
      <c r="V25" s="508">
        <f t="shared" si="2"/>
        <v>1.0958049999999999</v>
      </c>
      <c r="W25" s="498">
        <f t="shared" si="3"/>
        <v>7.9240049999999993</v>
      </c>
      <c r="X25" s="500">
        <f t="shared" si="4"/>
        <v>10301.206499999998</v>
      </c>
    </row>
    <row r="26" spans="1:24" s="577" customFormat="1" ht="14.25" customHeight="1" x14ac:dyDescent="0.2">
      <c r="A26" s="505">
        <v>14</v>
      </c>
      <c r="B26" s="506" t="s">
        <v>35</v>
      </c>
      <c r="C26" s="507">
        <v>25802</v>
      </c>
      <c r="D26" s="505" t="s">
        <v>59</v>
      </c>
      <c r="E26" s="385">
        <v>3.26</v>
      </c>
      <c r="F26" s="505">
        <v>8</v>
      </c>
      <c r="G26" s="505">
        <v>1</v>
      </c>
      <c r="H26" s="533">
        <v>2018</v>
      </c>
      <c r="I26" s="505">
        <v>0.3</v>
      </c>
      <c r="J26" s="505">
        <v>0.3</v>
      </c>
      <c r="K26" s="505"/>
      <c r="L26" s="505"/>
      <c r="M26" s="505"/>
      <c r="N26" s="505">
        <v>40</v>
      </c>
      <c r="O26" s="508">
        <f>SUM(E26+I26+Q26+R26)*N26%</f>
        <v>1.4239999999999999</v>
      </c>
      <c r="P26" s="505"/>
      <c r="Q26" s="514"/>
      <c r="R26" s="516"/>
      <c r="S26" s="505"/>
      <c r="T26" s="508">
        <f t="shared" si="1"/>
        <v>2.024</v>
      </c>
      <c r="U26" s="508">
        <f t="shared" si="0"/>
        <v>5.2839999999999998</v>
      </c>
      <c r="V26" s="508">
        <f t="shared" si="2"/>
        <v>0.83660000000000001</v>
      </c>
      <c r="W26" s="508">
        <f t="shared" si="3"/>
        <v>6.1205999999999996</v>
      </c>
      <c r="X26" s="509">
        <f t="shared" si="4"/>
        <v>7956.78</v>
      </c>
    </row>
    <row r="27" spans="1:24" s="501" customFormat="1" ht="14.25" customHeight="1" x14ac:dyDescent="0.2">
      <c r="A27" s="360">
        <v>15</v>
      </c>
      <c r="B27" s="497" t="s">
        <v>254</v>
      </c>
      <c r="C27" s="547">
        <v>26368</v>
      </c>
      <c r="D27" s="548" t="s">
        <v>64</v>
      </c>
      <c r="E27" s="359">
        <v>2.91</v>
      </c>
      <c r="F27" s="360">
        <v>1</v>
      </c>
      <c r="G27" s="360">
        <v>7</v>
      </c>
      <c r="H27" s="555">
        <v>2017</v>
      </c>
      <c r="I27" s="360">
        <v>0.3</v>
      </c>
      <c r="J27" s="360">
        <v>0.3</v>
      </c>
      <c r="K27" s="360"/>
      <c r="L27" s="360"/>
      <c r="M27" s="360">
        <v>0.2</v>
      </c>
      <c r="N27" s="360">
        <v>40</v>
      </c>
      <c r="O27" s="498">
        <f>SUM(E27+I27+Q27+R27)*N27%</f>
        <v>1.284</v>
      </c>
      <c r="P27" s="360"/>
      <c r="Q27" s="499"/>
      <c r="R27" s="360"/>
      <c r="S27" s="360"/>
      <c r="T27" s="498">
        <f t="shared" si="1"/>
        <v>2.0840000000000001</v>
      </c>
      <c r="U27" s="498">
        <f t="shared" si="0"/>
        <v>4.9939999999999998</v>
      </c>
      <c r="V27" s="508">
        <f t="shared" si="2"/>
        <v>0.75435000000000008</v>
      </c>
      <c r="W27" s="498">
        <f t="shared" si="3"/>
        <v>5.7483500000000003</v>
      </c>
      <c r="X27" s="500">
        <f t="shared" si="4"/>
        <v>7472.8550000000005</v>
      </c>
    </row>
    <row r="28" spans="1:24" s="501" customFormat="1" ht="14.25" customHeight="1" x14ac:dyDescent="0.2">
      <c r="A28" s="360">
        <v>16</v>
      </c>
      <c r="B28" s="497" t="s">
        <v>255</v>
      </c>
      <c r="C28" s="360" t="s">
        <v>256</v>
      </c>
      <c r="D28" s="360">
        <v>16122</v>
      </c>
      <c r="E28" s="359">
        <v>3.45</v>
      </c>
      <c r="F28" s="360">
        <v>1</v>
      </c>
      <c r="G28" s="360">
        <v>12</v>
      </c>
      <c r="H28" s="555">
        <v>2017</v>
      </c>
      <c r="I28" s="360"/>
      <c r="J28" s="360">
        <v>0.3</v>
      </c>
      <c r="K28" s="360"/>
      <c r="L28" s="360"/>
      <c r="M28" s="360">
        <v>0.4</v>
      </c>
      <c r="N28" s="360">
        <v>40</v>
      </c>
      <c r="O28" s="498">
        <f>SUM(E28+I28+Q28+R28)*N28%</f>
        <v>1.3800000000000001</v>
      </c>
      <c r="P28" s="360"/>
      <c r="Q28" s="499"/>
      <c r="R28" s="360"/>
      <c r="S28" s="360"/>
      <c r="T28" s="498">
        <f t="shared" si="1"/>
        <v>2.08</v>
      </c>
      <c r="U28" s="498">
        <f t="shared" si="0"/>
        <v>5.53</v>
      </c>
      <c r="V28" s="508">
        <f t="shared" si="2"/>
        <v>0.81075000000000008</v>
      </c>
      <c r="W28" s="498">
        <f t="shared" si="3"/>
        <v>6.3407499999999999</v>
      </c>
      <c r="X28" s="500">
        <f t="shared" si="4"/>
        <v>8242.9750000000004</v>
      </c>
    </row>
    <row r="29" spans="1:24" s="501" customFormat="1" ht="14.25" customHeight="1" x14ac:dyDescent="0.2">
      <c r="A29" s="519">
        <v>17</v>
      </c>
      <c r="B29" s="520" t="s">
        <v>135</v>
      </c>
      <c r="C29" s="521">
        <v>22037</v>
      </c>
      <c r="D29" s="519">
        <v>16122</v>
      </c>
      <c r="E29" s="522">
        <v>3.63</v>
      </c>
      <c r="F29" s="519">
        <v>1</v>
      </c>
      <c r="G29" s="519">
        <v>1</v>
      </c>
      <c r="H29" s="533">
        <v>2017</v>
      </c>
      <c r="I29" s="519"/>
      <c r="J29" s="519">
        <v>0.3</v>
      </c>
      <c r="K29" s="519"/>
      <c r="L29" s="519"/>
      <c r="M29" s="519"/>
      <c r="N29" s="519">
        <v>40</v>
      </c>
      <c r="O29" s="523">
        <f>SUM(E29+I29+Q29+R29)*N29%</f>
        <v>1.6552799999999999</v>
      </c>
      <c r="P29" s="519">
        <v>14</v>
      </c>
      <c r="Q29" s="523">
        <f>SUM(E29)*P29/100</f>
        <v>0.50819999999999999</v>
      </c>
      <c r="R29" s="524"/>
      <c r="S29" s="519"/>
      <c r="T29" s="508">
        <f t="shared" si="1"/>
        <v>2.4634799999999997</v>
      </c>
      <c r="U29" s="508">
        <f t="shared" si="0"/>
        <v>6.0934799999999996</v>
      </c>
      <c r="V29" s="508">
        <f t="shared" si="2"/>
        <v>0.97247699999999981</v>
      </c>
      <c r="W29" s="508">
        <f t="shared" si="3"/>
        <v>7.0659569999999992</v>
      </c>
      <c r="X29" s="509">
        <f t="shared" si="4"/>
        <v>9185.7440999999981</v>
      </c>
    </row>
    <row r="30" spans="1:24" ht="14.25" customHeight="1" x14ac:dyDescent="0.2">
      <c r="A30" s="834" t="s">
        <v>257</v>
      </c>
      <c r="B30" s="835"/>
      <c r="C30" s="517"/>
      <c r="D30" s="505"/>
      <c r="E30" s="385"/>
      <c r="F30" s="505"/>
      <c r="G30" s="505"/>
      <c r="H30" s="533"/>
      <c r="I30" s="505"/>
      <c r="J30" s="505"/>
      <c r="K30" s="505"/>
      <c r="L30" s="505"/>
      <c r="M30" s="505"/>
      <c r="N30" s="505"/>
      <c r="O30" s="508"/>
      <c r="P30" s="505"/>
      <c r="Q30" s="514"/>
      <c r="R30" s="516"/>
      <c r="S30" s="505"/>
      <c r="T30" s="508">
        <f t="shared" si="1"/>
        <v>0</v>
      </c>
      <c r="U30" s="508">
        <f t="shared" si="0"/>
        <v>0</v>
      </c>
      <c r="V30" s="508">
        <f t="shared" si="2"/>
        <v>0</v>
      </c>
      <c r="W30" s="508">
        <f t="shared" si="3"/>
        <v>0</v>
      </c>
      <c r="X30" s="509">
        <f t="shared" si="4"/>
        <v>0</v>
      </c>
    </row>
    <row r="31" spans="1:24" s="501" customFormat="1" ht="14.25" customHeight="1" x14ac:dyDescent="0.2">
      <c r="A31" s="360">
        <v>18</v>
      </c>
      <c r="B31" s="497" t="s">
        <v>258</v>
      </c>
      <c r="C31" s="547">
        <v>30189</v>
      </c>
      <c r="D31" s="360" t="s">
        <v>112</v>
      </c>
      <c r="E31" s="359">
        <v>3.33</v>
      </c>
      <c r="F31" s="360">
        <v>1</v>
      </c>
      <c r="G31" s="360">
        <v>11</v>
      </c>
      <c r="H31" s="555">
        <v>2017</v>
      </c>
      <c r="I31" s="360">
        <v>0.4</v>
      </c>
      <c r="J31" s="360">
        <v>0.3</v>
      </c>
      <c r="K31" s="360"/>
      <c r="L31" s="360"/>
      <c r="M31" s="360"/>
      <c r="N31" s="360">
        <v>40</v>
      </c>
      <c r="O31" s="498">
        <f t="shared" ref="O31:O37" si="5">SUM(E31+I31+Q31+R31)*N31%</f>
        <v>1.492</v>
      </c>
      <c r="P31" s="360"/>
      <c r="Q31" s="499"/>
      <c r="R31" s="552"/>
      <c r="S31" s="356"/>
      <c r="T31" s="498">
        <f t="shared" si="1"/>
        <v>2.1920000000000002</v>
      </c>
      <c r="U31" s="498">
        <f t="shared" si="0"/>
        <v>5.5220000000000002</v>
      </c>
      <c r="V31" s="508">
        <f t="shared" si="2"/>
        <v>0.87655000000000005</v>
      </c>
      <c r="W31" s="498">
        <f t="shared" si="3"/>
        <v>6.3985500000000002</v>
      </c>
      <c r="X31" s="500">
        <f t="shared" si="4"/>
        <v>8318.1149999999998</v>
      </c>
    </row>
    <row r="32" spans="1:24" s="501" customFormat="1" ht="14.25" customHeight="1" x14ac:dyDescent="0.2">
      <c r="A32" s="360">
        <v>19</v>
      </c>
      <c r="B32" s="497" t="s">
        <v>259</v>
      </c>
      <c r="C32" s="360" t="s">
        <v>260</v>
      </c>
      <c r="D32" s="360" t="s">
        <v>59</v>
      </c>
      <c r="E32" s="359">
        <v>4.0599999999999996</v>
      </c>
      <c r="F32" s="360">
        <v>1</v>
      </c>
      <c r="G32" s="360">
        <v>12</v>
      </c>
      <c r="H32" s="555">
        <v>2017</v>
      </c>
      <c r="I32" s="360">
        <v>0.3</v>
      </c>
      <c r="J32" s="360">
        <v>0.3</v>
      </c>
      <c r="K32" s="360"/>
      <c r="L32" s="360"/>
      <c r="M32" s="360"/>
      <c r="N32" s="360">
        <v>40</v>
      </c>
      <c r="O32" s="498">
        <f t="shared" si="5"/>
        <v>1.9063999999999997</v>
      </c>
      <c r="P32" s="360">
        <v>10</v>
      </c>
      <c r="Q32" s="499">
        <f>SUM(E32)*P32/100</f>
        <v>0.40599999999999992</v>
      </c>
      <c r="R32" s="360"/>
      <c r="S32" s="360"/>
      <c r="T32" s="498">
        <f t="shared" si="1"/>
        <v>2.9123999999999999</v>
      </c>
      <c r="U32" s="498">
        <f t="shared" si="0"/>
        <v>6.9723999999999995</v>
      </c>
      <c r="V32" s="508">
        <f t="shared" si="2"/>
        <v>1.1200099999999997</v>
      </c>
      <c r="W32" s="498">
        <f t="shared" si="3"/>
        <v>8.0924099999999992</v>
      </c>
      <c r="X32" s="500">
        <f t="shared" si="4"/>
        <v>10520.133</v>
      </c>
    </row>
    <row r="33" spans="1:24" ht="14.25" customHeight="1" x14ac:dyDescent="0.2">
      <c r="A33" s="505">
        <v>20</v>
      </c>
      <c r="B33" s="506" t="s">
        <v>261</v>
      </c>
      <c r="C33" s="507">
        <v>31568</v>
      </c>
      <c r="D33" s="505" t="s">
        <v>59</v>
      </c>
      <c r="E33" s="385">
        <v>2.46</v>
      </c>
      <c r="F33" s="505">
        <v>2</v>
      </c>
      <c r="G33" s="505">
        <v>12</v>
      </c>
      <c r="H33" s="533">
        <v>2016</v>
      </c>
      <c r="I33" s="505"/>
      <c r="J33" s="505">
        <v>0.3</v>
      </c>
      <c r="K33" s="505"/>
      <c r="L33" s="505"/>
      <c r="M33" s="505">
        <v>0.2</v>
      </c>
      <c r="N33" s="505">
        <v>40</v>
      </c>
      <c r="O33" s="508">
        <f t="shared" si="5"/>
        <v>0.98399999999999999</v>
      </c>
      <c r="P33" s="505"/>
      <c r="Q33" s="514"/>
      <c r="R33" s="505"/>
      <c r="S33" s="505"/>
      <c r="T33" s="508">
        <f t="shared" si="1"/>
        <v>1.484</v>
      </c>
      <c r="U33" s="508">
        <f t="shared" si="0"/>
        <v>3.944</v>
      </c>
      <c r="V33" s="508">
        <f t="shared" si="2"/>
        <v>0.57810000000000006</v>
      </c>
      <c r="W33" s="508">
        <f t="shared" si="3"/>
        <v>4.5221</v>
      </c>
      <c r="X33" s="509">
        <f t="shared" si="4"/>
        <v>5878.73</v>
      </c>
    </row>
    <row r="34" spans="1:24" ht="14.25" customHeight="1" x14ac:dyDescent="0.2">
      <c r="A34" s="505">
        <v>21</v>
      </c>
      <c r="B34" s="506" t="s">
        <v>16</v>
      </c>
      <c r="C34" s="507">
        <v>32426</v>
      </c>
      <c r="D34" s="505" t="s">
        <v>59</v>
      </c>
      <c r="E34" s="385">
        <v>2.2599999999999998</v>
      </c>
      <c r="F34" s="505">
        <v>13</v>
      </c>
      <c r="G34" s="505">
        <v>4</v>
      </c>
      <c r="H34" s="533">
        <v>2018</v>
      </c>
      <c r="I34" s="505"/>
      <c r="J34" s="505">
        <v>0.3</v>
      </c>
      <c r="K34" s="505"/>
      <c r="L34" s="505"/>
      <c r="M34" s="505"/>
      <c r="N34" s="505">
        <v>40</v>
      </c>
      <c r="O34" s="508">
        <f t="shared" si="5"/>
        <v>0.90399999999999991</v>
      </c>
      <c r="P34" s="505"/>
      <c r="Q34" s="514"/>
      <c r="R34" s="505"/>
      <c r="S34" s="505"/>
      <c r="T34" s="508">
        <f t="shared" si="1"/>
        <v>1.204</v>
      </c>
      <c r="U34" s="508">
        <f t="shared" si="0"/>
        <v>3.4639999999999995</v>
      </c>
      <c r="V34" s="508">
        <f t="shared" si="2"/>
        <v>0.53109999999999991</v>
      </c>
      <c r="W34" s="508">
        <f t="shared" si="3"/>
        <v>3.9950999999999994</v>
      </c>
      <c r="X34" s="509">
        <f t="shared" si="4"/>
        <v>5193.6299999999992</v>
      </c>
    </row>
    <row r="35" spans="1:24" ht="14.25" customHeight="1" x14ac:dyDescent="0.2">
      <c r="A35" s="834" t="s">
        <v>262</v>
      </c>
      <c r="B35" s="835"/>
      <c r="C35" s="517"/>
      <c r="D35" s="505"/>
      <c r="E35" s="385"/>
      <c r="F35" s="505"/>
      <c r="G35" s="505"/>
      <c r="H35" s="533"/>
      <c r="I35" s="505"/>
      <c r="J35" s="505"/>
      <c r="K35" s="505"/>
      <c r="L35" s="505"/>
      <c r="M35" s="505"/>
      <c r="N35" s="505"/>
      <c r="O35" s="508">
        <f t="shared" si="5"/>
        <v>0</v>
      </c>
      <c r="P35" s="505"/>
      <c r="Q35" s="514"/>
      <c r="R35" s="505"/>
      <c r="S35" s="505"/>
      <c r="T35" s="508">
        <f t="shared" si="1"/>
        <v>0</v>
      </c>
      <c r="U35" s="508">
        <f t="shared" si="0"/>
        <v>0</v>
      </c>
      <c r="V35" s="508">
        <f t="shared" si="2"/>
        <v>0</v>
      </c>
      <c r="W35" s="508">
        <f t="shared" si="3"/>
        <v>0</v>
      </c>
      <c r="X35" s="509">
        <f t="shared" si="4"/>
        <v>0</v>
      </c>
    </row>
    <row r="36" spans="1:24" ht="14.25" customHeight="1" x14ac:dyDescent="0.2">
      <c r="A36" s="505">
        <v>22</v>
      </c>
      <c r="B36" s="506" t="s">
        <v>263</v>
      </c>
      <c r="C36" s="507">
        <v>28835</v>
      </c>
      <c r="D36" s="505" t="s">
        <v>264</v>
      </c>
      <c r="E36" s="385">
        <v>3</v>
      </c>
      <c r="F36" s="505">
        <v>15</v>
      </c>
      <c r="G36" s="505">
        <v>1</v>
      </c>
      <c r="H36" s="533">
        <v>2016</v>
      </c>
      <c r="I36" s="505">
        <v>0.4</v>
      </c>
      <c r="J36" s="505">
        <v>0.3</v>
      </c>
      <c r="K36" s="505"/>
      <c r="L36" s="505"/>
      <c r="M36" s="505"/>
      <c r="N36" s="505">
        <v>40</v>
      </c>
      <c r="O36" s="508">
        <f t="shared" si="5"/>
        <v>1.36</v>
      </c>
      <c r="P36" s="505"/>
      <c r="Q36" s="514"/>
      <c r="R36" s="505"/>
      <c r="S36" s="505"/>
      <c r="T36" s="508">
        <f t="shared" si="1"/>
        <v>2.06</v>
      </c>
      <c r="U36" s="508">
        <f t="shared" si="0"/>
        <v>5.0600000000000005</v>
      </c>
      <c r="V36" s="508">
        <f t="shared" si="2"/>
        <v>0.79899999999999993</v>
      </c>
      <c r="W36" s="508">
        <f t="shared" si="3"/>
        <v>5.859</v>
      </c>
      <c r="X36" s="509">
        <f t="shared" si="4"/>
        <v>7616.7</v>
      </c>
    </row>
    <row r="37" spans="1:24" s="501" customFormat="1" ht="14.25" customHeight="1" x14ac:dyDescent="0.2">
      <c r="A37" s="505">
        <v>23</v>
      </c>
      <c r="B37" s="506" t="s">
        <v>23</v>
      </c>
      <c r="C37" s="507">
        <v>32212</v>
      </c>
      <c r="D37" s="505" t="s">
        <v>57</v>
      </c>
      <c r="E37" s="385">
        <v>2.46</v>
      </c>
      <c r="F37" s="505">
        <v>2</v>
      </c>
      <c r="G37" s="505">
        <v>6</v>
      </c>
      <c r="H37" s="533">
        <v>2018</v>
      </c>
      <c r="I37" s="505">
        <v>0.3</v>
      </c>
      <c r="J37" s="505">
        <v>0.3</v>
      </c>
      <c r="K37" s="505"/>
      <c r="L37" s="505"/>
      <c r="M37" s="505"/>
      <c r="N37" s="505">
        <v>40</v>
      </c>
      <c r="O37" s="508">
        <f t="shared" si="5"/>
        <v>1.1039999999999999</v>
      </c>
      <c r="P37" s="505"/>
      <c r="Q37" s="514"/>
      <c r="R37" s="505"/>
      <c r="S37" s="505"/>
      <c r="T37" s="508">
        <f t="shared" si="1"/>
        <v>1.7039999999999997</v>
      </c>
      <c r="U37" s="508">
        <f t="shared" si="0"/>
        <v>4.1639999999999997</v>
      </c>
      <c r="V37" s="508">
        <f t="shared" si="2"/>
        <v>0.64859999999999995</v>
      </c>
      <c r="W37" s="508">
        <f t="shared" si="3"/>
        <v>4.8125999999999998</v>
      </c>
      <c r="X37" s="509">
        <f t="shared" si="4"/>
        <v>6256.38</v>
      </c>
    </row>
    <row r="38" spans="1:24" ht="14.25" customHeight="1" x14ac:dyDescent="0.2">
      <c r="A38" s="834" t="s">
        <v>265</v>
      </c>
      <c r="B38" s="835"/>
      <c r="C38" s="517"/>
      <c r="D38" s="505"/>
      <c r="E38" s="385"/>
      <c r="F38" s="505"/>
      <c r="G38" s="505"/>
      <c r="H38" s="533"/>
      <c r="I38" s="505"/>
      <c r="J38" s="505"/>
      <c r="K38" s="505"/>
      <c r="L38" s="505"/>
      <c r="M38" s="505"/>
      <c r="N38" s="505"/>
      <c r="O38" s="508"/>
      <c r="P38" s="505"/>
      <c r="Q38" s="514"/>
      <c r="R38" s="516"/>
      <c r="S38" s="505"/>
      <c r="T38" s="508">
        <f t="shared" si="1"/>
        <v>0</v>
      </c>
      <c r="U38" s="508">
        <f t="shared" si="0"/>
        <v>0</v>
      </c>
      <c r="V38" s="508">
        <f t="shared" si="2"/>
        <v>0</v>
      </c>
      <c r="W38" s="508">
        <f t="shared" si="3"/>
        <v>0</v>
      </c>
      <c r="X38" s="509">
        <f t="shared" si="4"/>
        <v>0</v>
      </c>
    </row>
    <row r="39" spans="1:24" ht="14.25" customHeight="1" x14ac:dyDescent="0.2">
      <c r="A39" s="505">
        <v>24</v>
      </c>
      <c r="B39" s="506" t="s">
        <v>44</v>
      </c>
      <c r="C39" s="505" t="s">
        <v>266</v>
      </c>
      <c r="D39" s="505" t="s">
        <v>67</v>
      </c>
      <c r="E39" s="385">
        <v>4.6500000000000004</v>
      </c>
      <c r="F39" s="505">
        <v>1</v>
      </c>
      <c r="G39" s="505">
        <v>1</v>
      </c>
      <c r="H39" s="533">
        <v>2018</v>
      </c>
      <c r="I39" s="505">
        <v>0.4</v>
      </c>
      <c r="J39" s="505">
        <v>0.3</v>
      </c>
      <c r="K39" s="505"/>
      <c r="L39" s="505"/>
      <c r="M39" s="510"/>
      <c r="N39" s="505">
        <v>70</v>
      </c>
      <c r="O39" s="508">
        <f t="shared" ref="O39:O52" si="6">SUM(E39+I39+Q39+R39)*N39%</f>
        <v>3.5350000000000001</v>
      </c>
      <c r="P39" s="505"/>
      <c r="Q39" s="514"/>
      <c r="R39" s="505"/>
      <c r="S39" s="505"/>
      <c r="T39" s="508">
        <f t="shared" si="1"/>
        <v>4.2350000000000003</v>
      </c>
      <c r="U39" s="508">
        <f t="shared" si="0"/>
        <v>8.8850000000000016</v>
      </c>
      <c r="V39" s="508">
        <f t="shared" si="2"/>
        <v>1.1867500000000002</v>
      </c>
      <c r="W39" s="508">
        <f t="shared" si="3"/>
        <v>10.071750000000002</v>
      </c>
      <c r="X39" s="509">
        <f t="shared" si="4"/>
        <v>13093.275000000001</v>
      </c>
    </row>
    <row r="40" spans="1:24" ht="14.25" customHeight="1" x14ac:dyDescent="0.2">
      <c r="A40" s="505">
        <v>25</v>
      </c>
      <c r="B40" s="506" t="s">
        <v>267</v>
      </c>
      <c r="C40" s="507">
        <v>31299</v>
      </c>
      <c r="D40" s="505" t="s">
        <v>67</v>
      </c>
      <c r="E40" s="385">
        <v>2.67</v>
      </c>
      <c r="F40" s="505">
        <v>13</v>
      </c>
      <c r="G40" s="505">
        <v>7</v>
      </c>
      <c r="H40" s="533">
        <v>2015</v>
      </c>
      <c r="I40" s="505">
        <v>0.3</v>
      </c>
      <c r="J40" s="505">
        <v>0.3</v>
      </c>
      <c r="K40" s="510">
        <v>0.3</v>
      </c>
      <c r="L40" s="505"/>
      <c r="M40" s="505"/>
      <c r="N40" s="505">
        <v>60</v>
      </c>
      <c r="O40" s="508">
        <f t="shared" si="6"/>
        <v>1.7819999999999998</v>
      </c>
      <c r="P40" s="505"/>
      <c r="Q40" s="514"/>
      <c r="R40" s="505"/>
      <c r="S40" s="505"/>
      <c r="T40" s="508">
        <f t="shared" si="1"/>
        <v>2.6819999999999995</v>
      </c>
      <c r="U40" s="508">
        <f t="shared" si="0"/>
        <v>5.3519999999999994</v>
      </c>
      <c r="V40" s="508">
        <f t="shared" si="2"/>
        <v>0.69794999999999985</v>
      </c>
      <c r="W40" s="508">
        <f t="shared" si="3"/>
        <v>6.0499499999999991</v>
      </c>
      <c r="X40" s="509">
        <f t="shared" si="4"/>
        <v>7864.9349999999986</v>
      </c>
    </row>
    <row r="41" spans="1:24" s="501" customFormat="1" ht="14.25" customHeight="1" x14ac:dyDescent="0.2">
      <c r="A41" s="360">
        <v>26</v>
      </c>
      <c r="B41" s="497" t="s">
        <v>268</v>
      </c>
      <c r="C41" s="360" t="s">
        <v>269</v>
      </c>
      <c r="D41" s="360" t="s">
        <v>57</v>
      </c>
      <c r="E41" s="359">
        <v>4.0599999999999996</v>
      </c>
      <c r="F41" s="360">
        <v>20</v>
      </c>
      <c r="G41" s="360">
        <v>10</v>
      </c>
      <c r="H41" s="555">
        <v>2017</v>
      </c>
      <c r="I41" s="360">
        <v>0.3</v>
      </c>
      <c r="J41" s="360">
        <v>0.3</v>
      </c>
      <c r="K41" s="356">
        <v>0.3</v>
      </c>
      <c r="L41" s="360"/>
      <c r="M41" s="360"/>
      <c r="N41" s="360">
        <v>60</v>
      </c>
      <c r="O41" s="498">
        <f t="shared" si="6"/>
        <v>2.7621599999999993</v>
      </c>
      <c r="P41" s="360">
        <v>6</v>
      </c>
      <c r="Q41" s="499">
        <f>SUM(E41)*P41/100</f>
        <v>0.24359999999999998</v>
      </c>
      <c r="R41" s="360"/>
      <c r="S41" s="360"/>
      <c r="T41" s="498">
        <f t="shared" si="1"/>
        <v>3.905759999999999</v>
      </c>
      <c r="U41" s="498">
        <f t="shared" si="0"/>
        <v>7.9657599999999986</v>
      </c>
      <c r="V41" s="508">
        <f t="shared" si="2"/>
        <v>1.0818459999999999</v>
      </c>
      <c r="W41" s="498">
        <f t="shared" si="3"/>
        <v>9.0476059999999983</v>
      </c>
      <c r="X41" s="500">
        <f t="shared" si="4"/>
        <v>11761.887799999999</v>
      </c>
    </row>
    <row r="42" spans="1:24" ht="14.25" customHeight="1" x14ac:dyDescent="0.2">
      <c r="A42" s="505">
        <v>27</v>
      </c>
      <c r="B42" s="506" t="s">
        <v>270</v>
      </c>
      <c r="C42" s="505" t="s">
        <v>271</v>
      </c>
      <c r="D42" s="505" t="s">
        <v>67</v>
      </c>
      <c r="E42" s="385">
        <v>2.34</v>
      </c>
      <c r="F42" s="505">
        <v>5</v>
      </c>
      <c r="G42" s="505">
        <v>11</v>
      </c>
      <c r="H42" s="533">
        <v>2015</v>
      </c>
      <c r="I42" s="505"/>
      <c r="J42" s="505">
        <v>0.3</v>
      </c>
      <c r="K42" s="510"/>
      <c r="L42" s="505"/>
      <c r="M42" s="525">
        <v>0.4</v>
      </c>
      <c r="N42" s="505">
        <v>70</v>
      </c>
      <c r="O42" s="508">
        <f t="shared" si="6"/>
        <v>1.6379999999999999</v>
      </c>
      <c r="P42" s="505"/>
      <c r="Q42" s="514"/>
      <c r="R42" s="505"/>
      <c r="S42" s="505"/>
      <c r="T42" s="508">
        <f t="shared" si="1"/>
        <v>2.3380000000000001</v>
      </c>
      <c r="U42" s="508">
        <f t="shared" si="0"/>
        <v>4.6779999999999999</v>
      </c>
      <c r="V42" s="508">
        <f t="shared" si="2"/>
        <v>0.54989999999999994</v>
      </c>
      <c r="W42" s="508">
        <f t="shared" si="3"/>
        <v>5.2279</v>
      </c>
      <c r="X42" s="509">
        <f t="shared" si="4"/>
        <v>6796.27</v>
      </c>
    </row>
    <row r="43" spans="1:24" ht="14.25" customHeight="1" x14ac:dyDescent="0.2">
      <c r="A43" s="505">
        <v>28</v>
      </c>
      <c r="B43" s="506" t="s">
        <v>272</v>
      </c>
      <c r="C43" s="507">
        <v>32023</v>
      </c>
      <c r="D43" s="505" t="s">
        <v>59</v>
      </c>
      <c r="E43" s="385">
        <v>2.67</v>
      </c>
      <c r="F43" s="505">
        <v>7</v>
      </c>
      <c r="G43" s="505">
        <v>10</v>
      </c>
      <c r="H43" s="533">
        <v>2015</v>
      </c>
      <c r="I43" s="505"/>
      <c r="J43" s="505">
        <v>0.3</v>
      </c>
      <c r="K43" s="510">
        <v>0.3</v>
      </c>
      <c r="L43" s="505"/>
      <c r="M43" s="510"/>
      <c r="N43" s="505">
        <v>60</v>
      </c>
      <c r="O43" s="508">
        <f t="shared" si="6"/>
        <v>1.6019999999999999</v>
      </c>
      <c r="P43" s="505"/>
      <c r="Q43" s="514"/>
      <c r="R43" s="505"/>
      <c r="S43" s="505"/>
      <c r="T43" s="508">
        <f t="shared" si="1"/>
        <v>2.202</v>
      </c>
      <c r="U43" s="508">
        <f t="shared" ref="U43:U74" si="7">SUM(E43+T43)</f>
        <v>4.8719999999999999</v>
      </c>
      <c r="V43" s="508">
        <f t="shared" si="2"/>
        <v>0.62744999999999995</v>
      </c>
      <c r="W43" s="508">
        <f t="shared" si="3"/>
        <v>5.4994499999999995</v>
      </c>
      <c r="X43" s="509">
        <f t="shared" si="4"/>
        <v>7149.2849999999989</v>
      </c>
    </row>
    <row r="44" spans="1:24" ht="14.25" customHeight="1" x14ac:dyDescent="0.2">
      <c r="A44" s="505">
        <v>29</v>
      </c>
      <c r="B44" s="506" t="s">
        <v>12</v>
      </c>
      <c r="C44" s="507">
        <v>29532</v>
      </c>
      <c r="D44" s="505" t="s">
        <v>57</v>
      </c>
      <c r="E44" s="385">
        <v>2.66</v>
      </c>
      <c r="F44" s="505">
        <v>2</v>
      </c>
      <c r="G44" s="505">
        <v>11</v>
      </c>
      <c r="H44" s="533">
        <v>2017</v>
      </c>
      <c r="I44" s="505"/>
      <c r="J44" s="505">
        <v>0.3</v>
      </c>
      <c r="K44" s="510">
        <v>0.3</v>
      </c>
      <c r="L44" s="505"/>
      <c r="M44" s="505"/>
      <c r="N44" s="505">
        <v>60</v>
      </c>
      <c r="O44" s="508">
        <f t="shared" si="6"/>
        <v>1.5960000000000001</v>
      </c>
      <c r="P44" s="505"/>
      <c r="Q44" s="514"/>
      <c r="R44" s="505"/>
      <c r="S44" s="505"/>
      <c r="T44" s="508">
        <f t="shared" si="1"/>
        <v>2.1960000000000002</v>
      </c>
      <c r="U44" s="508">
        <f t="shared" si="7"/>
        <v>4.8559999999999999</v>
      </c>
      <c r="V44" s="508">
        <f t="shared" si="2"/>
        <v>0.6251000000000001</v>
      </c>
      <c r="W44" s="508">
        <f t="shared" si="3"/>
        <v>5.4810999999999996</v>
      </c>
      <c r="X44" s="509">
        <f t="shared" si="4"/>
        <v>7125.4299999999994</v>
      </c>
    </row>
    <row r="45" spans="1:24" ht="14.25" customHeight="1" x14ac:dyDescent="0.2">
      <c r="A45" s="505">
        <v>30</v>
      </c>
      <c r="B45" s="506" t="s">
        <v>19</v>
      </c>
      <c r="C45" s="505" t="s">
        <v>273</v>
      </c>
      <c r="D45" s="505" t="s">
        <v>59</v>
      </c>
      <c r="E45" s="385">
        <v>2.2599999999999998</v>
      </c>
      <c r="F45" s="505">
        <v>13</v>
      </c>
      <c r="G45" s="505">
        <v>4</v>
      </c>
      <c r="H45" s="533">
        <v>2018</v>
      </c>
      <c r="I45" s="505"/>
      <c r="J45" s="505">
        <v>0.3</v>
      </c>
      <c r="K45" s="510"/>
      <c r="L45" s="505"/>
      <c r="M45" s="505"/>
      <c r="N45" s="505">
        <v>40</v>
      </c>
      <c r="O45" s="508">
        <f t="shared" si="6"/>
        <v>0.90399999999999991</v>
      </c>
      <c r="P45" s="505"/>
      <c r="Q45" s="514"/>
      <c r="R45" s="505"/>
      <c r="S45" s="505"/>
      <c r="T45" s="508">
        <f t="shared" si="1"/>
        <v>1.204</v>
      </c>
      <c r="U45" s="508">
        <f t="shared" si="7"/>
        <v>3.4639999999999995</v>
      </c>
      <c r="V45" s="508">
        <f t="shared" si="2"/>
        <v>0.53109999999999991</v>
      </c>
      <c r="W45" s="508">
        <f t="shared" si="3"/>
        <v>3.9950999999999994</v>
      </c>
      <c r="X45" s="509">
        <f t="shared" si="4"/>
        <v>5193.6299999999992</v>
      </c>
    </row>
    <row r="46" spans="1:24" ht="14.25" customHeight="1" x14ac:dyDescent="0.2">
      <c r="A46" s="505">
        <v>31</v>
      </c>
      <c r="B46" s="506" t="s">
        <v>20</v>
      </c>
      <c r="C46" s="507">
        <v>29627</v>
      </c>
      <c r="D46" s="505" t="s">
        <v>59</v>
      </c>
      <c r="E46" s="385">
        <v>2.2599999999999998</v>
      </c>
      <c r="F46" s="505">
        <v>13</v>
      </c>
      <c r="G46" s="505">
        <v>4</v>
      </c>
      <c r="H46" s="533">
        <v>2018</v>
      </c>
      <c r="I46" s="505"/>
      <c r="J46" s="505">
        <v>0.3</v>
      </c>
      <c r="K46" s="510">
        <v>0.3</v>
      </c>
      <c r="L46" s="505"/>
      <c r="M46" s="505"/>
      <c r="N46" s="505">
        <v>60</v>
      </c>
      <c r="O46" s="508">
        <f t="shared" si="6"/>
        <v>1.3559999999999999</v>
      </c>
      <c r="P46" s="505"/>
      <c r="Q46" s="514"/>
      <c r="R46" s="505"/>
      <c r="S46" s="505"/>
      <c r="T46" s="508">
        <f t="shared" si="1"/>
        <v>1.956</v>
      </c>
      <c r="U46" s="508">
        <f t="shared" si="7"/>
        <v>4.2159999999999993</v>
      </c>
      <c r="V46" s="508">
        <f t="shared" si="2"/>
        <v>0.53109999999999991</v>
      </c>
      <c r="W46" s="508">
        <f t="shared" si="3"/>
        <v>4.7470999999999997</v>
      </c>
      <c r="X46" s="509">
        <f t="shared" si="4"/>
        <v>6171.23</v>
      </c>
    </row>
    <row r="47" spans="1:24" ht="14.25" customHeight="1" x14ac:dyDescent="0.2">
      <c r="A47" s="505">
        <v>32</v>
      </c>
      <c r="B47" s="506" t="s">
        <v>28</v>
      </c>
      <c r="C47" s="505" t="s">
        <v>274</v>
      </c>
      <c r="D47" s="505" t="s">
        <v>57</v>
      </c>
      <c r="E47" s="385">
        <v>2.2599999999999998</v>
      </c>
      <c r="F47" s="505">
        <v>1</v>
      </c>
      <c r="G47" s="505">
        <v>4</v>
      </c>
      <c r="H47" s="533">
        <v>2016</v>
      </c>
      <c r="I47" s="505"/>
      <c r="J47" s="505">
        <v>0.3</v>
      </c>
      <c r="K47" s="505"/>
      <c r="L47" s="505"/>
      <c r="M47" s="505">
        <v>0.4</v>
      </c>
      <c r="N47" s="505">
        <v>60</v>
      </c>
      <c r="O47" s="508">
        <f t="shared" si="6"/>
        <v>1.3559999999999999</v>
      </c>
      <c r="P47" s="505"/>
      <c r="Q47" s="514"/>
      <c r="R47" s="505"/>
      <c r="S47" s="505"/>
      <c r="T47" s="508">
        <f t="shared" si="1"/>
        <v>2.056</v>
      </c>
      <c r="U47" s="508">
        <f t="shared" si="7"/>
        <v>4.3159999999999998</v>
      </c>
      <c r="V47" s="508">
        <f t="shared" si="2"/>
        <v>0.53109999999999991</v>
      </c>
      <c r="W47" s="508">
        <f t="shared" si="3"/>
        <v>4.8470999999999993</v>
      </c>
      <c r="X47" s="509">
        <f t="shared" si="4"/>
        <v>6301.2299999999987</v>
      </c>
    </row>
    <row r="48" spans="1:24" ht="14.25" customHeight="1" x14ac:dyDescent="0.2">
      <c r="A48" s="505">
        <v>33</v>
      </c>
      <c r="B48" s="506" t="s">
        <v>24</v>
      </c>
      <c r="C48" s="507">
        <v>32936</v>
      </c>
      <c r="D48" s="505" t="s">
        <v>57</v>
      </c>
      <c r="E48" s="385">
        <v>2.06</v>
      </c>
      <c r="F48" s="505">
        <v>1</v>
      </c>
      <c r="G48" s="505">
        <v>4</v>
      </c>
      <c r="H48" s="533">
        <v>2018</v>
      </c>
      <c r="I48" s="505"/>
      <c r="J48" s="505">
        <v>0.3</v>
      </c>
      <c r="K48" s="505"/>
      <c r="L48" s="505"/>
      <c r="M48" s="505">
        <v>0.4</v>
      </c>
      <c r="N48" s="505">
        <v>60</v>
      </c>
      <c r="O48" s="508">
        <f t="shared" si="6"/>
        <v>1.236</v>
      </c>
      <c r="P48" s="505"/>
      <c r="Q48" s="514"/>
      <c r="R48" s="505"/>
      <c r="S48" s="505"/>
      <c r="T48" s="508">
        <f t="shared" si="1"/>
        <v>1.9359999999999999</v>
      </c>
      <c r="U48" s="508">
        <f t="shared" si="7"/>
        <v>3.996</v>
      </c>
      <c r="V48" s="508">
        <f t="shared" si="2"/>
        <v>0.48410000000000003</v>
      </c>
      <c r="W48" s="508">
        <f t="shared" si="3"/>
        <v>4.4801000000000002</v>
      </c>
      <c r="X48" s="509">
        <f t="shared" si="4"/>
        <v>5824.13</v>
      </c>
    </row>
    <row r="49" spans="1:24" ht="14.25" customHeight="1" x14ac:dyDescent="0.2">
      <c r="A49" s="505">
        <v>34</v>
      </c>
      <c r="B49" s="506" t="s">
        <v>25</v>
      </c>
      <c r="C49" s="505" t="s">
        <v>63</v>
      </c>
      <c r="D49" s="505" t="s">
        <v>57</v>
      </c>
      <c r="E49" s="385">
        <v>2.06</v>
      </c>
      <c r="F49" s="505">
        <v>1</v>
      </c>
      <c r="G49" s="505">
        <v>4</v>
      </c>
      <c r="H49" s="533">
        <v>2018</v>
      </c>
      <c r="I49" s="505"/>
      <c r="J49" s="505">
        <v>0.3</v>
      </c>
      <c r="K49" s="505"/>
      <c r="L49" s="505"/>
      <c r="M49" s="505"/>
      <c r="N49" s="505">
        <v>50</v>
      </c>
      <c r="O49" s="508">
        <f t="shared" si="6"/>
        <v>1.03</v>
      </c>
      <c r="P49" s="505"/>
      <c r="Q49" s="514"/>
      <c r="R49" s="505"/>
      <c r="S49" s="505"/>
      <c r="T49" s="508">
        <f t="shared" si="1"/>
        <v>1.33</v>
      </c>
      <c r="U49" s="508">
        <f t="shared" si="7"/>
        <v>3.39</v>
      </c>
      <c r="V49" s="508">
        <f t="shared" si="2"/>
        <v>0.48410000000000003</v>
      </c>
      <c r="W49" s="508">
        <f t="shared" si="3"/>
        <v>3.8741000000000003</v>
      </c>
      <c r="X49" s="509">
        <f t="shared" si="4"/>
        <v>5036.3300000000008</v>
      </c>
    </row>
    <row r="50" spans="1:24" s="501" customFormat="1" ht="14.25" customHeight="1" x14ac:dyDescent="0.2">
      <c r="A50" s="360">
        <v>35</v>
      </c>
      <c r="B50" s="497" t="s">
        <v>275</v>
      </c>
      <c r="C50" s="547">
        <v>32633</v>
      </c>
      <c r="D50" s="360" t="s">
        <v>57</v>
      </c>
      <c r="E50" s="359">
        <v>2.46</v>
      </c>
      <c r="F50" s="360">
        <v>1</v>
      </c>
      <c r="G50" s="360">
        <v>12</v>
      </c>
      <c r="H50" s="555">
        <v>2017</v>
      </c>
      <c r="I50" s="360"/>
      <c r="J50" s="360">
        <v>0.3</v>
      </c>
      <c r="K50" s="360"/>
      <c r="L50" s="360"/>
      <c r="M50" s="360"/>
      <c r="N50" s="360">
        <v>70</v>
      </c>
      <c r="O50" s="498">
        <f t="shared" si="6"/>
        <v>1.722</v>
      </c>
      <c r="P50" s="360"/>
      <c r="Q50" s="499"/>
      <c r="R50" s="360"/>
      <c r="S50" s="360"/>
      <c r="T50" s="498">
        <f t="shared" si="1"/>
        <v>2.0219999999999998</v>
      </c>
      <c r="U50" s="498">
        <f t="shared" si="7"/>
        <v>4.4819999999999993</v>
      </c>
      <c r="V50" s="508">
        <f t="shared" si="2"/>
        <v>0.57810000000000006</v>
      </c>
      <c r="W50" s="498">
        <f t="shared" si="3"/>
        <v>5.0600999999999994</v>
      </c>
      <c r="X50" s="500">
        <f t="shared" si="4"/>
        <v>6578.1299999999992</v>
      </c>
    </row>
    <row r="51" spans="1:24" s="501" customFormat="1" ht="14.25" customHeight="1" x14ac:dyDescent="0.2">
      <c r="A51" s="360">
        <v>36</v>
      </c>
      <c r="B51" s="497" t="s">
        <v>276</v>
      </c>
      <c r="C51" s="547">
        <v>31302</v>
      </c>
      <c r="D51" s="360" t="s">
        <v>57</v>
      </c>
      <c r="E51" s="359">
        <v>2.86</v>
      </c>
      <c r="F51" s="360">
        <v>1</v>
      </c>
      <c r="G51" s="360">
        <v>10</v>
      </c>
      <c r="H51" s="555">
        <v>2017</v>
      </c>
      <c r="I51" s="360"/>
      <c r="J51" s="360">
        <v>0.3</v>
      </c>
      <c r="K51" s="360"/>
      <c r="L51" s="360"/>
      <c r="M51" s="360"/>
      <c r="N51" s="360">
        <v>50</v>
      </c>
      <c r="O51" s="498">
        <f t="shared" si="6"/>
        <v>1.46</v>
      </c>
      <c r="P51" s="360"/>
      <c r="Q51" s="499"/>
      <c r="R51" s="359">
        <v>0.06</v>
      </c>
      <c r="S51" s="359"/>
      <c r="T51" s="498">
        <f t="shared" si="1"/>
        <v>1.82</v>
      </c>
      <c r="U51" s="498">
        <f t="shared" si="7"/>
        <v>4.68</v>
      </c>
      <c r="V51" s="508">
        <f t="shared" si="2"/>
        <v>0.68620000000000003</v>
      </c>
      <c r="W51" s="498">
        <f t="shared" si="3"/>
        <v>5.3662000000000001</v>
      </c>
      <c r="X51" s="500">
        <f t="shared" si="4"/>
        <v>6976.06</v>
      </c>
    </row>
    <row r="52" spans="1:24" ht="15" customHeight="1" x14ac:dyDescent="0.2">
      <c r="A52" s="505">
        <v>37</v>
      </c>
      <c r="B52" s="506" t="s">
        <v>277</v>
      </c>
      <c r="C52" s="507">
        <v>32185</v>
      </c>
      <c r="D52" s="505" t="s">
        <v>57</v>
      </c>
      <c r="E52" s="385">
        <v>2.46</v>
      </c>
      <c r="F52" s="505">
        <v>2</v>
      </c>
      <c r="G52" s="505">
        <v>12</v>
      </c>
      <c r="H52" s="533">
        <v>2016</v>
      </c>
      <c r="I52" s="505"/>
      <c r="J52" s="505">
        <v>0.3</v>
      </c>
      <c r="K52" s="505"/>
      <c r="L52" s="505"/>
      <c r="M52" s="505"/>
      <c r="N52" s="505">
        <v>50</v>
      </c>
      <c r="O52" s="508">
        <f t="shared" si="6"/>
        <v>1.23</v>
      </c>
      <c r="P52" s="505"/>
      <c r="Q52" s="514"/>
      <c r="R52" s="505"/>
      <c r="S52" s="505"/>
      <c r="T52" s="508">
        <f t="shared" si="1"/>
        <v>1.53</v>
      </c>
      <c r="U52" s="508">
        <f t="shared" si="7"/>
        <v>3.99</v>
      </c>
      <c r="V52" s="508">
        <f t="shared" si="2"/>
        <v>0.57810000000000006</v>
      </c>
      <c r="W52" s="508">
        <f t="shared" si="3"/>
        <v>4.5681000000000003</v>
      </c>
      <c r="X52" s="509">
        <f t="shared" si="4"/>
        <v>5938.5300000000007</v>
      </c>
    </row>
    <row r="53" spans="1:24" s="501" customFormat="1" ht="14.25" customHeight="1" x14ac:dyDescent="0.2">
      <c r="A53" s="360">
        <v>38</v>
      </c>
      <c r="B53" s="497" t="s">
        <v>278</v>
      </c>
      <c r="C53" s="547">
        <v>27308</v>
      </c>
      <c r="D53" s="360">
        <v>16130</v>
      </c>
      <c r="E53" s="359">
        <v>3.63</v>
      </c>
      <c r="F53" s="360">
        <v>21</v>
      </c>
      <c r="G53" s="360">
        <v>8</v>
      </c>
      <c r="H53" s="555">
        <v>2017</v>
      </c>
      <c r="I53" s="360"/>
      <c r="J53" s="360">
        <v>0.3</v>
      </c>
      <c r="K53" s="360"/>
      <c r="L53" s="360"/>
      <c r="M53" s="360">
        <v>0.2</v>
      </c>
      <c r="N53" s="360">
        <v>40</v>
      </c>
      <c r="O53" s="498">
        <f>SUM(E53+I53+Q53+R53)*N53%</f>
        <v>1.452</v>
      </c>
      <c r="P53" s="360"/>
      <c r="Q53" s="499"/>
      <c r="R53" s="360"/>
      <c r="S53" s="360"/>
      <c r="T53" s="498">
        <f t="shared" si="1"/>
        <v>1.952</v>
      </c>
      <c r="U53" s="498">
        <f t="shared" si="7"/>
        <v>5.5819999999999999</v>
      </c>
      <c r="V53" s="508">
        <f t="shared" si="2"/>
        <v>0.85304999999999997</v>
      </c>
      <c r="W53" s="498">
        <f t="shared" si="3"/>
        <v>6.4350499999999995</v>
      </c>
      <c r="X53" s="500">
        <f t="shared" si="4"/>
        <v>8365.5649999999987</v>
      </c>
    </row>
    <row r="54" spans="1:24" ht="15" customHeight="1" x14ac:dyDescent="0.2">
      <c r="A54" s="834" t="s">
        <v>279</v>
      </c>
      <c r="B54" s="835"/>
      <c r="C54" s="517"/>
      <c r="D54" s="505"/>
      <c r="E54" s="385"/>
      <c r="F54" s="505"/>
      <c r="G54" s="505"/>
      <c r="H54" s="533"/>
      <c r="I54" s="505"/>
      <c r="J54" s="505"/>
      <c r="K54" s="505"/>
      <c r="L54" s="505"/>
      <c r="M54" s="505"/>
      <c r="N54" s="505"/>
      <c r="O54" s="508"/>
      <c r="P54" s="505"/>
      <c r="Q54" s="514"/>
      <c r="R54" s="505"/>
      <c r="S54" s="505"/>
      <c r="T54" s="508">
        <f t="shared" si="1"/>
        <v>0</v>
      </c>
      <c r="U54" s="508">
        <f t="shared" si="7"/>
        <v>0</v>
      </c>
      <c r="V54" s="508">
        <f t="shared" si="2"/>
        <v>0</v>
      </c>
      <c r="W54" s="508">
        <f t="shared" si="3"/>
        <v>0</v>
      </c>
      <c r="X54" s="509">
        <f t="shared" si="4"/>
        <v>0</v>
      </c>
    </row>
    <row r="55" spans="1:24" s="501" customFormat="1" ht="14.25" customHeight="1" x14ac:dyDescent="0.2">
      <c r="A55" s="360">
        <v>39</v>
      </c>
      <c r="B55" s="497" t="s">
        <v>280</v>
      </c>
      <c r="C55" s="360" t="s">
        <v>281</v>
      </c>
      <c r="D55" s="360" t="s">
        <v>67</v>
      </c>
      <c r="E55" s="359">
        <v>4.32</v>
      </c>
      <c r="F55" s="360">
        <v>1</v>
      </c>
      <c r="G55" s="360">
        <v>12</v>
      </c>
      <c r="H55" s="555">
        <v>2017</v>
      </c>
      <c r="I55" s="360">
        <v>0.4</v>
      </c>
      <c r="J55" s="360">
        <v>0.3</v>
      </c>
      <c r="K55" s="360">
        <v>0.3</v>
      </c>
      <c r="L55" s="360"/>
      <c r="M55" s="360">
        <v>0.4</v>
      </c>
      <c r="N55" s="360">
        <v>70</v>
      </c>
      <c r="O55" s="498">
        <f t="shared" ref="O55:O68" si="8">SUM(E55+I55+Q55+R55)*N55%</f>
        <v>3.3040000000000003</v>
      </c>
      <c r="P55" s="360"/>
      <c r="Q55" s="499"/>
      <c r="R55" s="360"/>
      <c r="S55" s="360"/>
      <c r="T55" s="498">
        <f t="shared" si="1"/>
        <v>4.7040000000000006</v>
      </c>
      <c r="U55" s="498">
        <f t="shared" si="7"/>
        <v>9.0240000000000009</v>
      </c>
      <c r="V55" s="508">
        <f t="shared" si="2"/>
        <v>1.1092000000000002</v>
      </c>
      <c r="W55" s="498">
        <f t="shared" si="3"/>
        <v>10.1332</v>
      </c>
      <c r="X55" s="500">
        <f t="shared" si="4"/>
        <v>13173.16</v>
      </c>
    </row>
    <row r="56" spans="1:24" ht="14.25" customHeight="1" x14ac:dyDescent="0.2">
      <c r="A56" s="505">
        <v>40</v>
      </c>
      <c r="B56" s="506" t="s">
        <v>43</v>
      </c>
      <c r="C56" s="505" t="s">
        <v>282</v>
      </c>
      <c r="D56" s="505" t="s">
        <v>67</v>
      </c>
      <c r="E56" s="385">
        <v>2.34</v>
      </c>
      <c r="F56" s="505">
        <v>1</v>
      </c>
      <c r="G56" s="505">
        <v>5</v>
      </c>
      <c r="H56" s="533">
        <v>2018</v>
      </c>
      <c r="I56" s="505">
        <v>0.3</v>
      </c>
      <c r="J56" s="505">
        <v>0.3</v>
      </c>
      <c r="K56" s="505"/>
      <c r="L56" s="505"/>
      <c r="M56" s="505">
        <v>0.2</v>
      </c>
      <c r="N56" s="505">
        <v>50</v>
      </c>
      <c r="O56" s="508">
        <f t="shared" si="8"/>
        <v>1.3199999999999998</v>
      </c>
      <c r="P56" s="505"/>
      <c r="Q56" s="514"/>
      <c r="R56" s="505"/>
      <c r="S56" s="505"/>
      <c r="T56" s="508">
        <f t="shared" si="1"/>
        <v>2.12</v>
      </c>
      <c r="U56" s="508">
        <f t="shared" si="7"/>
        <v>4.46</v>
      </c>
      <c r="V56" s="508">
        <f t="shared" si="2"/>
        <v>0.62039999999999995</v>
      </c>
      <c r="W56" s="508">
        <f t="shared" si="3"/>
        <v>5.0804</v>
      </c>
      <c r="X56" s="509">
        <f t="shared" si="4"/>
        <v>6604.52</v>
      </c>
    </row>
    <row r="57" spans="1:24" ht="14.25" customHeight="1" x14ac:dyDescent="0.2">
      <c r="A57" s="505">
        <v>41</v>
      </c>
      <c r="B57" s="506" t="s">
        <v>283</v>
      </c>
      <c r="C57" s="507">
        <v>30839</v>
      </c>
      <c r="D57" s="505" t="s">
        <v>57</v>
      </c>
      <c r="E57" s="385">
        <v>2.66</v>
      </c>
      <c r="F57" s="505">
        <v>1</v>
      </c>
      <c r="G57" s="505">
        <v>11</v>
      </c>
      <c r="H57" s="533">
        <v>2016</v>
      </c>
      <c r="I57" s="505"/>
      <c r="J57" s="505">
        <v>0.3</v>
      </c>
      <c r="K57" s="505"/>
      <c r="L57" s="505"/>
      <c r="M57" s="510">
        <v>0.2</v>
      </c>
      <c r="N57" s="505">
        <v>50</v>
      </c>
      <c r="O57" s="508">
        <f t="shared" si="8"/>
        <v>1.33</v>
      </c>
      <c r="P57" s="505"/>
      <c r="Q57" s="514"/>
      <c r="R57" s="505"/>
      <c r="S57" s="505"/>
      <c r="T57" s="508">
        <f t="shared" si="1"/>
        <v>1.83</v>
      </c>
      <c r="U57" s="508">
        <f t="shared" si="7"/>
        <v>4.49</v>
      </c>
      <c r="V57" s="508">
        <f t="shared" si="2"/>
        <v>0.6251000000000001</v>
      </c>
      <c r="W57" s="508">
        <f t="shared" si="3"/>
        <v>5.1151</v>
      </c>
      <c r="X57" s="509">
        <f t="shared" si="4"/>
        <v>6649.63</v>
      </c>
    </row>
    <row r="58" spans="1:24" ht="14.25" customHeight="1" x14ac:dyDescent="0.2">
      <c r="A58" s="505">
        <v>42</v>
      </c>
      <c r="B58" s="506" t="s">
        <v>284</v>
      </c>
      <c r="C58" s="505" t="s">
        <v>285</v>
      </c>
      <c r="D58" s="505" t="s">
        <v>67</v>
      </c>
      <c r="E58" s="385">
        <v>2.67</v>
      </c>
      <c r="F58" s="505">
        <v>1</v>
      </c>
      <c r="G58" s="505">
        <v>11</v>
      </c>
      <c r="H58" s="533">
        <v>2016</v>
      </c>
      <c r="I58" s="505"/>
      <c r="J58" s="505">
        <v>0.3</v>
      </c>
      <c r="K58" s="505"/>
      <c r="L58" s="505"/>
      <c r="M58" s="505"/>
      <c r="N58" s="505">
        <v>40</v>
      </c>
      <c r="O58" s="508">
        <f t="shared" si="8"/>
        <v>1.0680000000000001</v>
      </c>
      <c r="P58" s="505"/>
      <c r="Q58" s="514"/>
      <c r="R58" s="505"/>
      <c r="S58" s="505"/>
      <c r="T58" s="508">
        <f t="shared" si="1"/>
        <v>1.3680000000000001</v>
      </c>
      <c r="U58" s="508">
        <f t="shared" si="7"/>
        <v>4.0380000000000003</v>
      </c>
      <c r="V58" s="508">
        <f t="shared" si="2"/>
        <v>0.62744999999999995</v>
      </c>
      <c r="W58" s="508">
        <f t="shared" si="3"/>
        <v>4.6654499999999999</v>
      </c>
      <c r="X58" s="509">
        <f t="shared" si="4"/>
        <v>6065.085</v>
      </c>
    </row>
    <row r="59" spans="1:24" s="501" customFormat="1" ht="14.25" customHeight="1" x14ac:dyDescent="0.2">
      <c r="A59" s="360">
        <v>43</v>
      </c>
      <c r="B59" s="497" t="s">
        <v>286</v>
      </c>
      <c r="C59" s="360" t="s">
        <v>287</v>
      </c>
      <c r="D59" s="360" t="s">
        <v>59</v>
      </c>
      <c r="E59" s="359">
        <v>2.46</v>
      </c>
      <c r="F59" s="360">
        <v>1</v>
      </c>
      <c r="G59" s="360">
        <v>12</v>
      </c>
      <c r="H59" s="555">
        <v>2017</v>
      </c>
      <c r="I59" s="360"/>
      <c r="J59" s="360">
        <v>0.3</v>
      </c>
      <c r="K59" s="360"/>
      <c r="L59" s="360"/>
      <c r="M59" s="360"/>
      <c r="N59" s="360">
        <v>40</v>
      </c>
      <c r="O59" s="498">
        <f t="shared" si="8"/>
        <v>0.98399999999999999</v>
      </c>
      <c r="P59" s="360"/>
      <c r="Q59" s="499"/>
      <c r="R59" s="360"/>
      <c r="S59" s="360"/>
      <c r="T59" s="498">
        <f t="shared" si="1"/>
        <v>1.284</v>
      </c>
      <c r="U59" s="498">
        <f t="shared" si="7"/>
        <v>3.7439999999999998</v>
      </c>
      <c r="V59" s="508">
        <f t="shared" si="2"/>
        <v>0.57810000000000006</v>
      </c>
      <c r="W59" s="498">
        <f t="shared" si="3"/>
        <v>4.3220999999999998</v>
      </c>
      <c r="X59" s="500">
        <f t="shared" si="4"/>
        <v>5618.73</v>
      </c>
    </row>
    <row r="60" spans="1:24" s="501" customFormat="1" ht="14.25" customHeight="1" x14ac:dyDescent="0.2">
      <c r="A60" s="360">
        <v>44</v>
      </c>
      <c r="B60" s="497" t="s">
        <v>288</v>
      </c>
      <c r="C60" s="547">
        <v>23867</v>
      </c>
      <c r="D60" s="360" t="s">
        <v>57</v>
      </c>
      <c r="E60" s="359">
        <v>4.0599999999999996</v>
      </c>
      <c r="F60" s="360">
        <v>1</v>
      </c>
      <c r="G60" s="360">
        <v>12</v>
      </c>
      <c r="H60" s="555">
        <v>2017</v>
      </c>
      <c r="I60" s="360"/>
      <c r="J60" s="360">
        <v>0.3</v>
      </c>
      <c r="K60" s="360"/>
      <c r="L60" s="360"/>
      <c r="M60" s="360">
        <v>0.2</v>
      </c>
      <c r="N60" s="360">
        <v>50</v>
      </c>
      <c r="O60" s="498">
        <f t="shared" si="8"/>
        <v>2.1923999999999997</v>
      </c>
      <c r="P60" s="360">
        <v>8</v>
      </c>
      <c r="Q60" s="499">
        <f>SUM(E60)*P60/100</f>
        <v>0.32479999999999998</v>
      </c>
      <c r="R60" s="360"/>
      <c r="S60" s="360"/>
      <c r="T60" s="498">
        <f t="shared" si="1"/>
        <v>3.0171999999999999</v>
      </c>
      <c r="U60" s="498">
        <f t="shared" si="7"/>
        <v>7.0771999999999995</v>
      </c>
      <c r="V60" s="508">
        <f t="shared" si="2"/>
        <v>1.0304279999999999</v>
      </c>
      <c r="W60" s="498">
        <f t="shared" si="3"/>
        <v>8.1076280000000001</v>
      </c>
      <c r="X60" s="500">
        <f t="shared" si="4"/>
        <v>10539.9164</v>
      </c>
    </row>
    <row r="61" spans="1:24" ht="14.25" customHeight="1" x14ac:dyDescent="0.2">
      <c r="A61" s="505">
        <v>45</v>
      </c>
      <c r="B61" s="506" t="s">
        <v>18</v>
      </c>
      <c r="C61" s="507">
        <v>32394</v>
      </c>
      <c r="D61" s="505" t="s">
        <v>59</v>
      </c>
      <c r="E61" s="385">
        <v>2.2599999999999998</v>
      </c>
      <c r="F61" s="505">
        <v>13</v>
      </c>
      <c r="G61" s="505">
        <v>4</v>
      </c>
      <c r="H61" s="533">
        <v>2018</v>
      </c>
      <c r="I61" s="505"/>
      <c r="J61" s="505">
        <v>0.3</v>
      </c>
      <c r="K61" s="505"/>
      <c r="L61" s="505"/>
      <c r="M61" s="505"/>
      <c r="N61" s="505">
        <v>40</v>
      </c>
      <c r="O61" s="508">
        <f t="shared" si="8"/>
        <v>0.90399999999999991</v>
      </c>
      <c r="P61" s="505"/>
      <c r="Q61" s="514"/>
      <c r="R61" s="505"/>
      <c r="S61" s="505"/>
      <c r="T61" s="508">
        <f t="shared" si="1"/>
        <v>1.204</v>
      </c>
      <c r="U61" s="508">
        <f t="shared" si="7"/>
        <v>3.4639999999999995</v>
      </c>
      <c r="V61" s="508">
        <f t="shared" si="2"/>
        <v>0.53109999999999991</v>
      </c>
      <c r="W61" s="508">
        <f t="shared" si="3"/>
        <v>3.9950999999999994</v>
      </c>
      <c r="X61" s="509">
        <f t="shared" si="4"/>
        <v>5193.6299999999992</v>
      </c>
    </row>
    <row r="62" spans="1:24" ht="14.25" customHeight="1" x14ac:dyDescent="0.2">
      <c r="A62" s="505">
        <v>46</v>
      </c>
      <c r="B62" s="506" t="s">
        <v>21</v>
      </c>
      <c r="C62" s="505" t="s">
        <v>62</v>
      </c>
      <c r="D62" s="505" t="s">
        <v>59</v>
      </c>
      <c r="E62" s="385">
        <v>3.26</v>
      </c>
      <c r="F62" s="505">
        <v>15</v>
      </c>
      <c r="G62" s="505">
        <v>4</v>
      </c>
      <c r="H62" s="533">
        <v>2016</v>
      </c>
      <c r="I62" s="505"/>
      <c r="J62" s="505">
        <v>0.3</v>
      </c>
      <c r="K62" s="505"/>
      <c r="L62" s="505"/>
      <c r="M62" s="505">
        <v>0.2</v>
      </c>
      <c r="N62" s="505">
        <v>50</v>
      </c>
      <c r="O62" s="508">
        <f t="shared" si="8"/>
        <v>1.63</v>
      </c>
      <c r="P62" s="505"/>
      <c r="Q62" s="514"/>
      <c r="R62" s="505"/>
      <c r="S62" s="505"/>
      <c r="T62" s="508">
        <f t="shared" si="1"/>
        <v>2.13</v>
      </c>
      <c r="U62" s="508">
        <f t="shared" si="7"/>
        <v>5.39</v>
      </c>
      <c r="V62" s="508">
        <f t="shared" si="2"/>
        <v>0.7661</v>
      </c>
      <c r="W62" s="508">
        <f t="shared" si="3"/>
        <v>6.1560999999999995</v>
      </c>
      <c r="X62" s="509">
        <f t="shared" si="4"/>
        <v>8002.9299999999994</v>
      </c>
    </row>
    <row r="63" spans="1:24" s="501" customFormat="1" ht="14.25" customHeight="1" x14ac:dyDescent="0.2">
      <c r="A63" s="360">
        <v>47</v>
      </c>
      <c r="B63" s="549" t="s">
        <v>137</v>
      </c>
      <c r="C63" s="477" t="s">
        <v>289</v>
      </c>
      <c r="D63" s="477" t="s">
        <v>57</v>
      </c>
      <c r="E63" s="476">
        <v>2.66</v>
      </c>
      <c r="F63" s="477">
        <v>7</v>
      </c>
      <c r="G63" s="477">
        <v>10</v>
      </c>
      <c r="H63" s="555">
        <v>2017</v>
      </c>
      <c r="I63" s="477"/>
      <c r="J63" s="477">
        <v>0.3</v>
      </c>
      <c r="K63" s="477"/>
      <c r="L63" s="477"/>
      <c r="M63" s="477"/>
      <c r="N63" s="477">
        <v>40</v>
      </c>
      <c r="O63" s="475">
        <f t="shared" si="8"/>
        <v>1.0640000000000001</v>
      </c>
      <c r="P63" s="477"/>
      <c r="Q63" s="475"/>
      <c r="R63" s="477"/>
      <c r="S63" s="477"/>
      <c r="T63" s="498">
        <f t="shared" si="1"/>
        <v>1.3640000000000001</v>
      </c>
      <c r="U63" s="498">
        <f t="shared" si="7"/>
        <v>4.024</v>
      </c>
      <c r="V63" s="508">
        <f t="shared" si="2"/>
        <v>0.6251000000000001</v>
      </c>
      <c r="W63" s="498">
        <f t="shared" si="3"/>
        <v>4.6490999999999998</v>
      </c>
      <c r="X63" s="500">
        <f t="shared" si="4"/>
        <v>6043.83</v>
      </c>
    </row>
    <row r="64" spans="1:24" s="501" customFormat="1" x14ac:dyDescent="0.2">
      <c r="A64" s="360">
        <v>48</v>
      </c>
      <c r="B64" s="497" t="s">
        <v>290</v>
      </c>
      <c r="C64" s="547">
        <v>31787</v>
      </c>
      <c r="D64" s="360" t="s">
        <v>57</v>
      </c>
      <c r="E64" s="359">
        <v>2.86</v>
      </c>
      <c r="F64" s="360">
        <v>1</v>
      </c>
      <c r="G64" s="360">
        <v>10</v>
      </c>
      <c r="H64" s="555">
        <v>2017</v>
      </c>
      <c r="I64" s="360">
        <v>0.3</v>
      </c>
      <c r="J64" s="360">
        <v>0.3</v>
      </c>
      <c r="K64" s="360"/>
      <c r="L64" s="360"/>
      <c r="M64" s="360"/>
      <c r="N64" s="360">
        <v>50</v>
      </c>
      <c r="O64" s="498">
        <f t="shared" si="8"/>
        <v>1.6099999999999999</v>
      </c>
      <c r="P64" s="360"/>
      <c r="Q64" s="499"/>
      <c r="R64" s="359">
        <v>0.06</v>
      </c>
      <c r="S64" s="359"/>
      <c r="T64" s="498">
        <f t="shared" si="1"/>
        <v>2.27</v>
      </c>
      <c r="U64" s="498">
        <f t="shared" si="7"/>
        <v>5.13</v>
      </c>
      <c r="V64" s="508">
        <f t="shared" si="2"/>
        <v>0.75669999999999993</v>
      </c>
      <c r="W64" s="498">
        <f t="shared" si="3"/>
        <v>5.8866999999999994</v>
      </c>
      <c r="X64" s="500">
        <f t="shared" si="4"/>
        <v>7652.7099999999991</v>
      </c>
    </row>
    <row r="65" spans="1:24" x14ac:dyDescent="0.2">
      <c r="A65" s="505">
        <v>49</v>
      </c>
      <c r="B65" s="506" t="s">
        <v>13</v>
      </c>
      <c r="C65" s="505" t="s">
        <v>61</v>
      </c>
      <c r="D65" s="505" t="s">
        <v>59</v>
      </c>
      <c r="E65" s="385">
        <v>4.0599999999999996</v>
      </c>
      <c r="F65" s="505">
        <v>1</v>
      </c>
      <c r="G65" s="505">
        <v>1</v>
      </c>
      <c r="H65" s="533">
        <v>2018</v>
      </c>
      <c r="I65" s="505"/>
      <c r="J65" s="505">
        <v>0.3</v>
      </c>
      <c r="K65" s="505"/>
      <c r="L65" s="505"/>
      <c r="M65" s="505"/>
      <c r="N65" s="505">
        <v>40</v>
      </c>
      <c r="O65" s="508">
        <f t="shared" si="8"/>
        <v>1.6239999999999999</v>
      </c>
      <c r="P65" s="505"/>
      <c r="Q65" s="514">
        <f>SUM(E65)*P65/100</f>
        <v>0</v>
      </c>
      <c r="R65" s="505"/>
      <c r="S65" s="505"/>
      <c r="T65" s="508">
        <f t="shared" si="1"/>
        <v>1.9239999999999999</v>
      </c>
      <c r="U65" s="508">
        <f t="shared" si="7"/>
        <v>5.984</v>
      </c>
      <c r="V65" s="508">
        <f t="shared" si="2"/>
        <v>0.95409999999999995</v>
      </c>
      <c r="W65" s="508">
        <f t="shared" si="3"/>
        <v>6.9381000000000004</v>
      </c>
      <c r="X65" s="509">
        <f t="shared" si="4"/>
        <v>9019.5300000000007</v>
      </c>
    </row>
    <row r="66" spans="1:24" x14ac:dyDescent="0.2">
      <c r="A66" s="505">
        <v>50</v>
      </c>
      <c r="B66" s="506" t="s">
        <v>291</v>
      </c>
      <c r="C66" s="505" t="s">
        <v>292</v>
      </c>
      <c r="D66" s="505" t="s">
        <v>59</v>
      </c>
      <c r="E66" s="385">
        <v>2.86</v>
      </c>
      <c r="F66" s="505">
        <v>15</v>
      </c>
      <c r="G66" s="505">
        <v>4</v>
      </c>
      <c r="H66" s="533">
        <v>2017</v>
      </c>
      <c r="I66" s="505"/>
      <c r="J66" s="505">
        <v>0.3</v>
      </c>
      <c r="K66" s="505"/>
      <c r="L66" s="505"/>
      <c r="M66" s="505"/>
      <c r="N66" s="505">
        <v>40</v>
      </c>
      <c r="O66" s="508">
        <f t="shared" si="8"/>
        <v>1.1439999999999999</v>
      </c>
      <c r="P66" s="505"/>
      <c r="Q66" s="514"/>
      <c r="R66" s="505"/>
      <c r="S66" s="505"/>
      <c r="T66" s="508">
        <f t="shared" si="1"/>
        <v>1.444</v>
      </c>
      <c r="U66" s="508">
        <f t="shared" si="7"/>
        <v>4.3040000000000003</v>
      </c>
      <c r="V66" s="508">
        <f t="shared" si="2"/>
        <v>0.67209999999999992</v>
      </c>
      <c r="W66" s="508">
        <f t="shared" si="3"/>
        <v>4.9761000000000006</v>
      </c>
      <c r="X66" s="509">
        <f t="shared" si="4"/>
        <v>6468.9300000000012</v>
      </c>
    </row>
    <row r="67" spans="1:24" s="501" customFormat="1" x14ac:dyDescent="0.2">
      <c r="A67" s="360">
        <v>51</v>
      </c>
      <c r="B67" s="497" t="s">
        <v>293</v>
      </c>
      <c r="C67" s="360" t="s">
        <v>294</v>
      </c>
      <c r="D67" s="360">
        <v>16130</v>
      </c>
      <c r="E67" s="359">
        <v>3.63</v>
      </c>
      <c r="F67" s="360">
        <v>1</v>
      </c>
      <c r="G67" s="360">
        <v>12</v>
      </c>
      <c r="H67" s="555">
        <v>2017</v>
      </c>
      <c r="I67" s="360"/>
      <c r="J67" s="360">
        <v>0.3</v>
      </c>
      <c r="K67" s="360"/>
      <c r="L67" s="360"/>
      <c r="M67" s="360">
        <v>0.2</v>
      </c>
      <c r="N67" s="360">
        <v>40</v>
      </c>
      <c r="O67" s="498">
        <f t="shared" si="8"/>
        <v>1.452</v>
      </c>
      <c r="P67" s="360"/>
      <c r="Q67" s="499"/>
      <c r="R67" s="360"/>
      <c r="S67" s="360"/>
      <c r="T67" s="498">
        <f t="shared" si="1"/>
        <v>1.952</v>
      </c>
      <c r="U67" s="498">
        <f t="shared" si="7"/>
        <v>5.5819999999999999</v>
      </c>
      <c r="V67" s="508">
        <f t="shared" si="2"/>
        <v>0.85304999999999997</v>
      </c>
      <c r="W67" s="498">
        <f t="shared" si="3"/>
        <v>6.4350499999999995</v>
      </c>
      <c r="X67" s="500">
        <f t="shared" si="4"/>
        <v>8365.5649999999987</v>
      </c>
    </row>
    <row r="68" spans="1:24" s="501" customFormat="1" x14ac:dyDescent="0.2">
      <c r="A68" s="360">
        <v>52</v>
      </c>
      <c r="B68" s="497" t="s">
        <v>295</v>
      </c>
      <c r="C68" s="547">
        <v>32326</v>
      </c>
      <c r="D68" s="360" t="s">
        <v>57</v>
      </c>
      <c r="E68" s="359">
        <v>2.46</v>
      </c>
      <c r="F68" s="360">
        <v>1</v>
      </c>
      <c r="G68" s="360">
        <v>12</v>
      </c>
      <c r="H68" s="555">
        <v>2017</v>
      </c>
      <c r="I68" s="360"/>
      <c r="J68" s="360">
        <v>0.3</v>
      </c>
      <c r="K68" s="360"/>
      <c r="L68" s="360"/>
      <c r="M68" s="360"/>
      <c r="N68" s="360">
        <v>40</v>
      </c>
      <c r="O68" s="498">
        <f t="shared" si="8"/>
        <v>0.98399999999999999</v>
      </c>
      <c r="P68" s="360"/>
      <c r="Q68" s="499"/>
      <c r="R68" s="360"/>
      <c r="S68" s="360"/>
      <c r="T68" s="498">
        <f t="shared" si="1"/>
        <v>1.284</v>
      </c>
      <c r="U68" s="498">
        <f t="shared" si="7"/>
        <v>3.7439999999999998</v>
      </c>
      <c r="V68" s="508">
        <f t="shared" si="2"/>
        <v>0.57810000000000006</v>
      </c>
      <c r="W68" s="498">
        <f t="shared" si="3"/>
        <v>4.3220999999999998</v>
      </c>
      <c r="X68" s="500">
        <f t="shared" si="4"/>
        <v>5618.73</v>
      </c>
    </row>
    <row r="69" spans="1:24" x14ac:dyDescent="0.2">
      <c r="A69" s="834" t="s">
        <v>402</v>
      </c>
      <c r="B69" s="835"/>
      <c r="C69" s="526"/>
      <c r="D69" s="517"/>
      <c r="E69" s="385"/>
      <c r="F69" s="505"/>
      <c r="G69" s="505"/>
      <c r="H69" s="533"/>
      <c r="I69" s="505"/>
      <c r="J69" s="505"/>
      <c r="K69" s="505"/>
      <c r="L69" s="505"/>
      <c r="M69" s="505"/>
      <c r="N69" s="505"/>
      <c r="O69" s="508"/>
      <c r="P69" s="505"/>
      <c r="Q69" s="514"/>
      <c r="R69" s="505"/>
      <c r="S69" s="505"/>
      <c r="T69" s="508">
        <f t="shared" si="1"/>
        <v>0</v>
      </c>
      <c r="U69" s="508">
        <f t="shared" si="7"/>
        <v>0</v>
      </c>
      <c r="V69" s="508">
        <f t="shared" si="2"/>
        <v>0</v>
      </c>
      <c r="W69" s="508">
        <f t="shared" si="3"/>
        <v>0</v>
      </c>
      <c r="X69" s="509">
        <f t="shared" si="4"/>
        <v>0</v>
      </c>
    </row>
    <row r="70" spans="1:24" s="501" customFormat="1" x14ac:dyDescent="0.2">
      <c r="A70" s="360">
        <v>53</v>
      </c>
      <c r="B70" s="497" t="s">
        <v>296</v>
      </c>
      <c r="C70" s="360" t="s">
        <v>297</v>
      </c>
      <c r="D70" s="360" t="s">
        <v>67</v>
      </c>
      <c r="E70" s="359">
        <v>4.6500000000000004</v>
      </c>
      <c r="F70" s="360">
        <v>1</v>
      </c>
      <c r="G70" s="360">
        <v>10</v>
      </c>
      <c r="H70" s="555">
        <v>2017</v>
      </c>
      <c r="I70" s="360">
        <v>0.4</v>
      </c>
      <c r="J70" s="360">
        <v>0.3</v>
      </c>
      <c r="K70" s="360"/>
      <c r="L70" s="360"/>
      <c r="M70" s="360"/>
      <c r="N70" s="360">
        <v>40</v>
      </c>
      <c r="O70" s="498">
        <f t="shared" ref="O70:O78" si="9">SUM(E70+I70+Q70+R70)*N70%</f>
        <v>2.0200000000000005</v>
      </c>
      <c r="P70" s="360"/>
      <c r="Q70" s="499"/>
      <c r="R70" s="360"/>
      <c r="S70" s="360"/>
      <c r="T70" s="498">
        <f t="shared" si="1"/>
        <v>2.7200000000000006</v>
      </c>
      <c r="U70" s="498">
        <f t="shared" si="7"/>
        <v>7.370000000000001</v>
      </c>
      <c r="V70" s="508">
        <f t="shared" si="2"/>
        <v>1.1867500000000002</v>
      </c>
      <c r="W70" s="498">
        <f t="shared" si="3"/>
        <v>8.556750000000001</v>
      </c>
      <c r="X70" s="500">
        <f t="shared" si="4"/>
        <v>11123.775000000001</v>
      </c>
    </row>
    <row r="71" spans="1:24" s="501" customFormat="1" x14ac:dyDescent="0.2">
      <c r="A71" s="505">
        <v>54</v>
      </c>
      <c r="B71" s="506" t="s">
        <v>83</v>
      </c>
      <c r="C71" s="507">
        <v>24663</v>
      </c>
      <c r="D71" s="505" t="s">
        <v>59</v>
      </c>
      <c r="E71" s="385">
        <v>4.0599999999999996</v>
      </c>
      <c r="F71" s="505">
        <v>1</v>
      </c>
      <c r="G71" s="505">
        <v>6</v>
      </c>
      <c r="H71" s="533">
        <v>2018</v>
      </c>
      <c r="I71" s="505">
        <v>0.3</v>
      </c>
      <c r="J71" s="505">
        <v>0.3</v>
      </c>
      <c r="K71" s="505"/>
      <c r="L71" s="505"/>
      <c r="M71" s="505"/>
      <c r="N71" s="505">
        <v>40</v>
      </c>
      <c r="O71" s="508">
        <f t="shared" si="9"/>
        <v>1.8739199999999998</v>
      </c>
      <c r="P71" s="505">
        <v>8</v>
      </c>
      <c r="Q71" s="514">
        <f>SUM(E71)*P71/100</f>
        <v>0.32479999999999998</v>
      </c>
      <c r="R71" s="505"/>
      <c r="S71" s="505"/>
      <c r="T71" s="508">
        <f t="shared" si="1"/>
        <v>2.7987199999999994</v>
      </c>
      <c r="U71" s="508">
        <f t="shared" si="7"/>
        <v>6.858719999999999</v>
      </c>
      <c r="V71" s="508">
        <f t="shared" si="2"/>
        <v>1.1009279999999999</v>
      </c>
      <c r="W71" s="508">
        <f t="shared" si="3"/>
        <v>7.9596479999999987</v>
      </c>
      <c r="X71" s="509">
        <f t="shared" si="4"/>
        <v>10347.542399999998</v>
      </c>
    </row>
    <row r="72" spans="1:24" x14ac:dyDescent="0.2">
      <c r="A72" s="505">
        <v>55</v>
      </c>
      <c r="B72" s="506" t="s">
        <v>298</v>
      </c>
      <c r="C72" s="505" t="s">
        <v>299</v>
      </c>
      <c r="D72" s="505" t="s">
        <v>67</v>
      </c>
      <c r="E72" s="385">
        <v>4.32</v>
      </c>
      <c r="F72" s="505">
        <v>1</v>
      </c>
      <c r="G72" s="505">
        <v>5</v>
      </c>
      <c r="H72" s="533">
        <v>2016</v>
      </c>
      <c r="I72" s="505"/>
      <c r="J72" s="505">
        <v>0.3</v>
      </c>
      <c r="K72" s="505"/>
      <c r="L72" s="505"/>
      <c r="M72" s="505"/>
      <c r="N72" s="505">
        <v>40</v>
      </c>
      <c r="O72" s="508">
        <f t="shared" si="9"/>
        <v>1.7280000000000002</v>
      </c>
      <c r="P72" s="505"/>
      <c r="Q72" s="514"/>
      <c r="R72" s="505"/>
      <c r="S72" s="505"/>
      <c r="T72" s="508">
        <f t="shared" si="1"/>
        <v>2.028</v>
      </c>
      <c r="U72" s="508">
        <f t="shared" si="7"/>
        <v>6.3480000000000008</v>
      </c>
      <c r="V72" s="508">
        <f t="shared" si="2"/>
        <v>1.0152000000000001</v>
      </c>
      <c r="W72" s="508">
        <f t="shared" si="3"/>
        <v>7.3632000000000009</v>
      </c>
      <c r="X72" s="509">
        <f t="shared" si="4"/>
        <v>9572.1600000000017</v>
      </c>
    </row>
    <row r="73" spans="1:24" x14ac:dyDescent="0.2">
      <c r="A73" s="505">
        <v>56</v>
      </c>
      <c r="B73" s="506" t="s">
        <v>300</v>
      </c>
      <c r="C73" s="507">
        <v>30962</v>
      </c>
      <c r="D73" s="505" t="s">
        <v>59</v>
      </c>
      <c r="E73" s="385">
        <v>2.67</v>
      </c>
      <c r="F73" s="505">
        <v>7</v>
      </c>
      <c r="G73" s="505">
        <v>10</v>
      </c>
      <c r="H73" s="533">
        <v>2015</v>
      </c>
      <c r="I73" s="505"/>
      <c r="J73" s="505">
        <v>0.3</v>
      </c>
      <c r="K73" s="505"/>
      <c r="L73" s="505"/>
      <c r="M73" s="505"/>
      <c r="N73" s="505">
        <v>40</v>
      </c>
      <c r="O73" s="508">
        <f t="shared" si="9"/>
        <v>1.0680000000000001</v>
      </c>
      <c r="P73" s="505"/>
      <c r="Q73" s="514"/>
      <c r="R73" s="505"/>
      <c r="S73" s="505"/>
      <c r="T73" s="508">
        <f t="shared" si="1"/>
        <v>1.3680000000000001</v>
      </c>
      <c r="U73" s="508">
        <f t="shared" si="7"/>
        <v>4.0380000000000003</v>
      </c>
      <c r="V73" s="508">
        <f t="shared" si="2"/>
        <v>0.62744999999999995</v>
      </c>
      <c r="W73" s="508">
        <f t="shared" si="3"/>
        <v>4.6654499999999999</v>
      </c>
      <c r="X73" s="509">
        <f t="shared" si="4"/>
        <v>6065.085</v>
      </c>
    </row>
    <row r="74" spans="1:24" x14ac:dyDescent="0.2">
      <c r="A74" s="505">
        <v>57</v>
      </c>
      <c r="B74" s="506" t="s">
        <v>10</v>
      </c>
      <c r="C74" s="505" t="s">
        <v>56</v>
      </c>
      <c r="D74" s="505" t="s">
        <v>59</v>
      </c>
      <c r="E74" s="385">
        <v>3.06</v>
      </c>
      <c r="F74" s="505">
        <v>1</v>
      </c>
      <c r="G74" s="505">
        <v>3</v>
      </c>
      <c r="H74" s="533">
        <v>2018</v>
      </c>
      <c r="I74" s="505">
        <v>0.3</v>
      </c>
      <c r="J74" s="505">
        <v>0.3</v>
      </c>
      <c r="K74" s="505"/>
      <c r="L74" s="505"/>
      <c r="M74" s="505"/>
      <c r="N74" s="505">
        <v>40</v>
      </c>
      <c r="O74" s="508">
        <f t="shared" si="9"/>
        <v>1.3440000000000001</v>
      </c>
      <c r="P74" s="505"/>
      <c r="Q74" s="514"/>
      <c r="R74" s="505"/>
      <c r="S74" s="505"/>
      <c r="T74" s="508">
        <f t="shared" si="1"/>
        <v>1.944</v>
      </c>
      <c r="U74" s="508">
        <f t="shared" si="7"/>
        <v>5.0039999999999996</v>
      </c>
      <c r="V74" s="508">
        <f t="shared" si="2"/>
        <v>0.78959999999999997</v>
      </c>
      <c r="W74" s="508">
        <f t="shared" si="3"/>
        <v>5.7935999999999996</v>
      </c>
      <c r="X74" s="509">
        <f t="shared" si="4"/>
        <v>7531.6799999999994</v>
      </c>
    </row>
    <row r="75" spans="1:24" x14ac:dyDescent="0.2">
      <c r="A75" s="505">
        <v>58</v>
      </c>
      <c r="B75" s="506" t="s">
        <v>26</v>
      </c>
      <c r="C75" s="507">
        <v>32304</v>
      </c>
      <c r="D75" s="505" t="s">
        <v>59</v>
      </c>
      <c r="E75" s="385">
        <v>2.06</v>
      </c>
      <c r="F75" s="505">
        <v>1</v>
      </c>
      <c r="G75" s="505">
        <v>4</v>
      </c>
      <c r="H75" s="533">
        <v>2018</v>
      </c>
      <c r="I75" s="505"/>
      <c r="J75" s="505">
        <v>0.3</v>
      </c>
      <c r="K75" s="505"/>
      <c r="L75" s="505"/>
      <c r="M75" s="505"/>
      <c r="N75" s="505">
        <v>40</v>
      </c>
      <c r="O75" s="508">
        <f t="shared" si="9"/>
        <v>0.82400000000000007</v>
      </c>
      <c r="P75" s="505"/>
      <c r="Q75" s="514"/>
      <c r="R75" s="505"/>
      <c r="S75" s="505"/>
      <c r="T75" s="508">
        <f t="shared" ref="T75:T138" si="10">SUM(I75+J75+K75+L75+M75+O75+Q75+R75+S75)</f>
        <v>1.1240000000000001</v>
      </c>
      <c r="U75" s="508">
        <f t="shared" ref="U75:U106" si="11">SUM(E75+T75)</f>
        <v>3.1840000000000002</v>
      </c>
      <c r="V75" s="508">
        <f t="shared" si="2"/>
        <v>0.48410000000000003</v>
      </c>
      <c r="W75" s="508">
        <f t="shared" ref="W75:W138" si="12">SUM(U75+V75)</f>
        <v>3.6681000000000004</v>
      </c>
      <c r="X75" s="509">
        <f t="shared" ref="X75:X138" si="13">SUM(W75)*1300</f>
        <v>4768.5300000000007</v>
      </c>
    </row>
    <row r="76" spans="1:24" x14ac:dyDescent="0.2">
      <c r="A76" s="505">
        <v>59</v>
      </c>
      <c r="B76" s="506" t="s">
        <v>301</v>
      </c>
      <c r="C76" s="507">
        <v>30200</v>
      </c>
      <c r="D76" s="505" t="s">
        <v>59</v>
      </c>
      <c r="E76" s="385">
        <v>2.46</v>
      </c>
      <c r="F76" s="505">
        <v>2</v>
      </c>
      <c r="G76" s="505">
        <v>12</v>
      </c>
      <c r="H76" s="533">
        <v>2016</v>
      </c>
      <c r="I76" s="505"/>
      <c r="J76" s="505">
        <v>0.3</v>
      </c>
      <c r="K76" s="505"/>
      <c r="L76" s="505"/>
      <c r="M76" s="505"/>
      <c r="N76" s="505">
        <v>40</v>
      </c>
      <c r="O76" s="508">
        <f t="shared" si="9"/>
        <v>0.98399999999999999</v>
      </c>
      <c r="P76" s="505"/>
      <c r="Q76" s="514"/>
      <c r="R76" s="505"/>
      <c r="S76" s="505"/>
      <c r="T76" s="508">
        <f t="shared" si="10"/>
        <v>1.284</v>
      </c>
      <c r="U76" s="508">
        <f t="shared" si="11"/>
        <v>3.7439999999999998</v>
      </c>
      <c r="V76" s="508">
        <f t="shared" ref="V76:V139" si="14">SUM(E76+I76+Q76+R76)*23.5/100</f>
        <v>0.57810000000000006</v>
      </c>
      <c r="W76" s="508">
        <f t="shared" si="12"/>
        <v>4.3220999999999998</v>
      </c>
      <c r="X76" s="509">
        <f t="shared" si="13"/>
        <v>5618.73</v>
      </c>
    </row>
    <row r="77" spans="1:24" s="501" customFormat="1" x14ac:dyDescent="0.2">
      <c r="A77" s="360">
        <v>60</v>
      </c>
      <c r="B77" s="497" t="s">
        <v>302</v>
      </c>
      <c r="C77" s="553" t="s">
        <v>303</v>
      </c>
      <c r="D77" s="360" t="s">
        <v>57</v>
      </c>
      <c r="E77" s="359">
        <v>3.86</v>
      </c>
      <c r="F77" s="360">
        <v>1</v>
      </c>
      <c r="G77" s="360">
        <v>12</v>
      </c>
      <c r="H77" s="555">
        <v>2017</v>
      </c>
      <c r="I77" s="360"/>
      <c r="J77" s="360">
        <v>0.3</v>
      </c>
      <c r="K77" s="360"/>
      <c r="L77" s="360"/>
      <c r="M77" s="360"/>
      <c r="N77" s="360">
        <v>40</v>
      </c>
      <c r="O77" s="498">
        <f t="shared" si="9"/>
        <v>1.544</v>
      </c>
      <c r="P77" s="360"/>
      <c r="Q77" s="499"/>
      <c r="R77" s="360"/>
      <c r="S77" s="360"/>
      <c r="T77" s="498">
        <f t="shared" si="10"/>
        <v>1.8440000000000001</v>
      </c>
      <c r="U77" s="498">
        <f t="shared" si="11"/>
        <v>5.7039999999999997</v>
      </c>
      <c r="V77" s="508">
        <f t="shared" si="14"/>
        <v>0.90709999999999991</v>
      </c>
      <c r="W77" s="498">
        <f t="shared" si="12"/>
        <v>6.6110999999999995</v>
      </c>
      <c r="X77" s="500">
        <f t="shared" si="13"/>
        <v>8594.43</v>
      </c>
    </row>
    <row r="78" spans="1:24" s="501" customFormat="1" x14ac:dyDescent="0.2">
      <c r="A78" s="360">
        <v>61</v>
      </c>
      <c r="B78" s="497" t="s">
        <v>304</v>
      </c>
      <c r="C78" s="360" t="s">
        <v>305</v>
      </c>
      <c r="D78" s="360" t="s">
        <v>57</v>
      </c>
      <c r="E78" s="359">
        <v>3.86</v>
      </c>
      <c r="F78" s="360">
        <v>1</v>
      </c>
      <c r="G78" s="360">
        <v>12</v>
      </c>
      <c r="H78" s="555">
        <v>2017</v>
      </c>
      <c r="I78" s="360"/>
      <c r="J78" s="360">
        <v>0.3</v>
      </c>
      <c r="K78" s="360"/>
      <c r="L78" s="360"/>
      <c r="M78" s="360"/>
      <c r="N78" s="360">
        <v>40</v>
      </c>
      <c r="O78" s="498">
        <f t="shared" si="9"/>
        <v>1.544</v>
      </c>
      <c r="P78" s="360"/>
      <c r="Q78" s="499"/>
      <c r="R78" s="360"/>
      <c r="S78" s="360"/>
      <c r="T78" s="498">
        <f t="shared" si="10"/>
        <v>1.8440000000000001</v>
      </c>
      <c r="U78" s="498">
        <f t="shared" si="11"/>
        <v>5.7039999999999997</v>
      </c>
      <c r="V78" s="508">
        <f t="shared" si="14"/>
        <v>0.90709999999999991</v>
      </c>
      <c r="W78" s="498">
        <f t="shared" si="12"/>
        <v>6.6110999999999995</v>
      </c>
      <c r="X78" s="500">
        <f t="shared" si="13"/>
        <v>8594.43</v>
      </c>
    </row>
    <row r="79" spans="1:24" x14ac:dyDescent="0.2">
      <c r="A79" s="834" t="s">
        <v>306</v>
      </c>
      <c r="B79" s="835"/>
      <c r="C79" s="517"/>
      <c r="D79" s="505"/>
      <c r="E79" s="385"/>
      <c r="F79" s="505"/>
      <c r="G79" s="505"/>
      <c r="H79" s="533"/>
      <c r="I79" s="505"/>
      <c r="J79" s="505"/>
      <c r="K79" s="505"/>
      <c r="L79" s="505"/>
      <c r="M79" s="505"/>
      <c r="N79" s="505"/>
      <c r="O79" s="508"/>
      <c r="P79" s="505"/>
      <c r="Q79" s="514"/>
      <c r="R79" s="505"/>
      <c r="S79" s="505"/>
      <c r="T79" s="508">
        <f t="shared" si="10"/>
        <v>0</v>
      </c>
      <c r="U79" s="508">
        <f t="shared" si="11"/>
        <v>0</v>
      </c>
      <c r="V79" s="508">
        <f t="shared" si="14"/>
        <v>0</v>
      </c>
      <c r="W79" s="508">
        <f t="shared" si="12"/>
        <v>0</v>
      </c>
      <c r="X79" s="509">
        <f t="shared" si="13"/>
        <v>0</v>
      </c>
    </row>
    <row r="80" spans="1:24" x14ac:dyDescent="0.2">
      <c r="A80" s="505">
        <v>62</v>
      </c>
      <c r="B80" s="506" t="s">
        <v>33</v>
      </c>
      <c r="C80" s="505" t="s">
        <v>307</v>
      </c>
      <c r="D80" s="505" t="s">
        <v>67</v>
      </c>
      <c r="E80" s="385">
        <v>4.32</v>
      </c>
      <c r="F80" s="505">
        <v>1</v>
      </c>
      <c r="G80" s="505">
        <v>9</v>
      </c>
      <c r="H80" s="533">
        <v>2017</v>
      </c>
      <c r="I80" s="505">
        <v>0.4</v>
      </c>
      <c r="J80" s="505">
        <v>0.3</v>
      </c>
      <c r="K80" s="505"/>
      <c r="L80" s="505"/>
      <c r="M80" s="510"/>
      <c r="N80" s="505">
        <v>70</v>
      </c>
      <c r="O80" s="508">
        <f t="shared" ref="O80:O91" si="15">SUM(E80+I80+Q80+R80)*N80%</f>
        <v>3.3040000000000003</v>
      </c>
      <c r="P80" s="505"/>
      <c r="Q80" s="514"/>
      <c r="R80" s="505"/>
      <c r="S80" s="505"/>
      <c r="T80" s="508">
        <f t="shared" si="10"/>
        <v>4.0040000000000004</v>
      </c>
      <c r="U80" s="508">
        <f t="shared" si="11"/>
        <v>8.3240000000000016</v>
      </c>
      <c r="V80" s="508">
        <f t="shared" si="14"/>
        <v>1.1092000000000002</v>
      </c>
      <c r="W80" s="508">
        <f t="shared" si="12"/>
        <v>9.4332000000000011</v>
      </c>
      <c r="X80" s="509">
        <f t="shared" si="13"/>
        <v>12263.160000000002</v>
      </c>
    </row>
    <row r="81" spans="1:24" x14ac:dyDescent="0.2">
      <c r="A81" s="505">
        <v>63</v>
      </c>
      <c r="B81" s="506" t="s">
        <v>31</v>
      </c>
      <c r="C81" s="505" t="s">
        <v>308</v>
      </c>
      <c r="D81" s="505" t="s">
        <v>67</v>
      </c>
      <c r="E81" s="385">
        <v>3</v>
      </c>
      <c r="F81" s="505">
        <v>15</v>
      </c>
      <c r="G81" s="505">
        <v>4</v>
      </c>
      <c r="H81" s="533">
        <v>2018</v>
      </c>
      <c r="I81" s="505">
        <v>0.3</v>
      </c>
      <c r="J81" s="505">
        <v>0.3</v>
      </c>
      <c r="K81" s="505"/>
      <c r="L81" s="505"/>
      <c r="M81" s="505"/>
      <c r="N81" s="505">
        <v>60</v>
      </c>
      <c r="O81" s="508">
        <f t="shared" si="15"/>
        <v>1.9799999999999998</v>
      </c>
      <c r="P81" s="505"/>
      <c r="Q81" s="514"/>
      <c r="R81" s="505"/>
      <c r="S81" s="505"/>
      <c r="T81" s="508">
        <f t="shared" si="10"/>
        <v>2.5799999999999996</v>
      </c>
      <c r="U81" s="508">
        <f t="shared" si="11"/>
        <v>5.58</v>
      </c>
      <c r="V81" s="508">
        <f t="shared" si="14"/>
        <v>0.77549999999999997</v>
      </c>
      <c r="W81" s="508">
        <f t="shared" si="12"/>
        <v>6.3555000000000001</v>
      </c>
      <c r="X81" s="509">
        <f t="shared" si="13"/>
        <v>8262.15</v>
      </c>
    </row>
    <row r="82" spans="1:24" x14ac:dyDescent="0.2">
      <c r="A82" s="505">
        <v>64</v>
      </c>
      <c r="B82" s="506" t="s">
        <v>309</v>
      </c>
      <c r="C82" s="507">
        <v>30779</v>
      </c>
      <c r="D82" s="505" t="s">
        <v>67</v>
      </c>
      <c r="E82" s="385">
        <v>2.67</v>
      </c>
      <c r="F82" s="505">
        <v>1</v>
      </c>
      <c r="G82" s="505">
        <v>6</v>
      </c>
      <c r="H82" s="533">
        <v>2018</v>
      </c>
      <c r="I82" s="505"/>
      <c r="J82" s="505">
        <v>0.3</v>
      </c>
      <c r="K82" s="505"/>
      <c r="L82" s="505"/>
      <c r="M82" s="505"/>
      <c r="N82" s="505">
        <v>50</v>
      </c>
      <c r="O82" s="508">
        <f t="shared" si="15"/>
        <v>1.335</v>
      </c>
      <c r="P82" s="505"/>
      <c r="Q82" s="514"/>
      <c r="R82" s="505"/>
      <c r="S82" s="505"/>
      <c r="T82" s="508">
        <f t="shared" si="10"/>
        <v>1.635</v>
      </c>
      <c r="U82" s="508">
        <f t="shared" si="11"/>
        <v>4.3049999999999997</v>
      </c>
      <c r="V82" s="508">
        <f t="shared" si="14"/>
        <v>0.62744999999999995</v>
      </c>
      <c r="W82" s="508">
        <f t="shared" si="12"/>
        <v>4.9324499999999993</v>
      </c>
      <c r="X82" s="509">
        <f t="shared" si="13"/>
        <v>6412.1849999999995</v>
      </c>
    </row>
    <row r="83" spans="1:24" x14ac:dyDescent="0.2">
      <c r="A83" s="505">
        <v>65</v>
      </c>
      <c r="B83" s="506" t="s">
        <v>310</v>
      </c>
      <c r="C83" s="507">
        <v>29443</v>
      </c>
      <c r="D83" s="505" t="s">
        <v>67</v>
      </c>
      <c r="E83" s="385">
        <v>3</v>
      </c>
      <c r="F83" s="505">
        <v>15</v>
      </c>
      <c r="G83" s="505">
        <v>12</v>
      </c>
      <c r="H83" s="533">
        <v>2016</v>
      </c>
      <c r="I83" s="505"/>
      <c r="J83" s="505">
        <v>0.3</v>
      </c>
      <c r="K83" s="505"/>
      <c r="L83" s="505"/>
      <c r="M83" s="505"/>
      <c r="N83" s="505">
        <v>40</v>
      </c>
      <c r="O83" s="508">
        <f t="shared" si="15"/>
        <v>1.2000000000000002</v>
      </c>
      <c r="P83" s="505"/>
      <c r="Q83" s="514"/>
      <c r="R83" s="505"/>
      <c r="S83" s="505"/>
      <c r="T83" s="508">
        <f t="shared" si="10"/>
        <v>1.5000000000000002</v>
      </c>
      <c r="U83" s="508">
        <f t="shared" si="11"/>
        <v>4.5</v>
      </c>
      <c r="V83" s="508">
        <f t="shared" si="14"/>
        <v>0.70499999999999996</v>
      </c>
      <c r="W83" s="508">
        <f t="shared" si="12"/>
        <v>5.2050000000000001</v>
      </c>
      <c r="X83" s="509">
        <f t="shared" si="13"/>
        <v>6766.5</v>
      </c>
    </row>
    <row r="84" spans="1:24" x14ac:dyDescent="0.2">
      <c r="A84" s="505">
        <v>66</v>
      </c>
      <c r="B84" s="506" t="s">
        <v>311</v>
      </c>
      <c r="C84" s="505" t="s">
        <v>312</v>
      </c>
      <c r="D84" s="505" t="s">
        <v>57</v>
      </c>
      <c r="E84" s="385">
        <v>2.46</v>
      </c>
      <c r="F84" s="505">
        <v>2</v>
      </c>
      <c r="G84" s="505">
        <v>12</v>
      </c>
      <c r="H84" s="533">
        <v>2016</v>
      </c>
      <c r="I84" s="505"/>
      <c r="J84" s="505">
        <v>0.3</v>
      </c>
      <c r="K84" s="505"/>
      <c r="L84" s="505"/>
      <c r="M84" s="505"/>
      <c r="N84" s="505">
        <v>40</v>
      </c>
      <c r="O84" s="508">
        <f t="shared" si="15"/>
        <v>0.98399999999999999</v>
      </c>
      <c r="P84" s="505"/>
      <c r="Q84" s="514"/>
      <c r="R84" s="505"/>
      <c r="S84" s="505"/>
      <c r="T84" s="508">
        <f t="shared" si="10"/>
        <v>1.284</v>
      </c>
      <c r="U84" s="508">
        <f t="shared" si="11"/>
        <v>3.7439999999999998</v>
      </c>
      <c r="V84" s="508">
        <f t="shared" si="14"/>
        <v>0.57810000000000006</v>
      </c>
      <c r="W84" s="508">
        <f t="shared" si="12"/>
        <v>4.3220999999999998</v>
      </c>
      <c r="X84" s="509">
        <f t="shared" si="13"/>
        <v>5618.73</v>
      </c>
    </row>
    <row r="85" spans="1:24" s="501" customFormat="1" x14ac:dyDescent="0.2">
      <c r="A85" s="360">
        <v>67</v>
      </c>
      <c r="B85" s="497" t="s">
        <v>313</v>
      </c>
      <c r="C85" s="360" t="s">
        <v>314</v>
      </c>
      <c r="D85" s="360" t="s">
        <v>59</v>
      </c>
      <c r="E85" s="359">
        <v>2.46</v>
      </c>
      <c r="F85" s="360">
        <v>1</v>
      </c>
      <c r="G85" s="360">
        <v>12</v>
      </c>
      <c r="H85" s="555">
        <v>2017</v>
      </c>
      <c r="I85" s="360"/>
      <c r="J85" s="360">
        <v>0.3</v>
      </c>
      <c r="K85" s="360"/>
      <c r="L85" s="360"/>
      <c r="M85" s="360"/>
      <c r="N85" s="360">
        <v>40</v>
      </c>
      <c r="O85" s="498">
        <f t="shared" si="15"/>
        <v>0.98399999999999999</v>
      </c>
      <c r="P85" s="360"/>
      <c r="Q85" s="499"/>
      <c r="R85" s="360"/>
      <c r="S85" s="360"/>
      <c r="T85" s="498">
        <f t="shared" si="10"/>
        <v>1.284</v>
      </c>
      <c r="U85" s="498">
        <f t="shared" si="11"/>
        <v>3.7439999999999998</v>
      </c>
      <c r="V85" s="508">
        <f t="shared" si="14"/>
        <v>0.57810000000000006</v>
      </c>
      <c r="W85" s="498">
        <f t="shared" si="12"/>
        <v>4.3220999999999998</v>
      </c>
      <c r="X85" s="500">
        <f t="shared" si="13"/>
        <v>5618.73</v>
      </c>
    </row>
    <row r="86" spans="1:24" s="501" customFormat="1" x14ac:dyDescent="0.2">
      <c r="A86" s="360">
        <v>68</v>
      </c>
      <c r="B86" s="497" t="s">
        <v>315</v>
      </c>
      <c r="C86" s="360" t="s">
        <v>316</v>
      </c>
      <c r="D86" s="360" t="s">
        <v>59</v>
      </c>
      <c r="E86" s="359">
        <v>2.46</v>
      </c>
      <c r="F86" s="360">
        <v>1</v>
      </c>
      <c r="G86" s="360">
        <v>12</v>
      </c>
      <c r="H86" s="555">
        <v>2017</v>
      </c>
      <c r="I86" s="360"/>
      <c r="J86" s="360">
        <v>0.3</v>
      </c>
      <c r="K86" s="360"/>
      <c r="L86" s="360"/>
      <c r="M86" s="360"/>
      <c r="N86" s="360">
        <v>40</v>
      </c>
      <c r="O86" s="498">
        <f t="shared" si="15"/>
        <v>0.98399999999999999</v>
      </c>
      <c r="P86" s="360"/>
      <c r="Q86" s="499"/>
      <c r="R86" s="360"/>
      <c r="S86" s="360"/>
      <c r="T86" s="498">
        <f t="shared" si="10"/>
        <v>1.284</v>
      </c>
      <c r="U86" s="498">
        <f t="shared" si="11"/>
        <v>3.7439999999999998</v>
      </c>
      <c r="V86" s="508">
        <f t="shared" si="14"/>
        <v>0.57810000000000006</v>
      </c>
      <c r="W86" s="498">
        <f t="shared" si="12"/>
        <v>4.3220999999999998</v>
      </c>
      <c r="X86" s="500">
        <f t="shared" si="13"/>
        <v>5618.73</v>
      </c>
    </row>
    <row r="87" spans="1:24" s="501" customFormat="1" x14ac:dyDescent="0.2">
      <c r="A87" s="360">
        <v>69</v>
      </c>
      <c r="B87" s="497" t="s">
        <v>317</v>
      </c>
      <c r="C87" s="360" t="s">
        <v>318</v>
      </c>
      <c r="D87" s="360" t="s">
        <v>59</v>
      </c>
      <c r="E87" s="359">
        <v>2.46</v>
      </c>
      <c r="F87" s="360">
        <v>1</v>
      </c>
      <c r="G87" s="360">
        <v>12</v>
      </c>
      <c r="H87" s="555">
        <v>2017</v>
      </c>
      <c r="I87" s="360"/>
      <c r="J87" s="360">
        <v>0.3</v>
      </c>
      <c r="K87" s="360"/>
      <c r="L87" s="360"/>
      <c r="M87" s="360"/>
      <c r="N87" s="360">
        <v>40</v>
      </c>
      <c r="O87" s="498">
        <f t="shared" si="15"/>
        <v>0.98399999999999999</v>
      </c>
      <c r="P87" s="360"/>
      <c r="Q87" s="499"/>
      <c r="R87" s="360"/>
      <c r="S87" s="360"/>
      <c r="T87" s="498">
        <f t="shared" si="10"/>
        <v>1.284</v>
      </c>
      <c r="U87" s="498">
        <f t="shared" si="11"/>
        <v>3.7439999999999998</v>
      </c>
      <c r="V87" s="508">
        <f t="shared" si="14"/>
        <v>0.57810000000000006</v>
      </c>
      <c r="W87" s="498">
        <f t="shared" si="12"/>
        <v>4.3220999999999998</v>
      </c>
      <c r="X87" s="500">
        <f t="shared" si="13"/>
        <v>5618.73</v>
      </c>
    </row>
    <row r="88" spans="1:24" s="501" customFormat="1" x14ac:dyDescent="0.2">
      <c r="A88" s="360">
        <v>70</v>
      </c>
      <c r="B88" s="497" t="s">
        <v>319</v>
      </c>
      <c r="C88" s="360" t="s">
        <v>320</v>
      </c>
      <c r="D88" s="360" t="s">
        <v>57</v>
      </c>
      <c r="E88" s="359">
        <v>2.46</v>
      </c>
      <c r="F88" s="360">
        <v>1</v>
      </c>
      <c r="G88" s="360">
        <v>12</v>
      </c>
      <c r="H88" s="555">
        <v>2017</v>
      </c>
      <c r="I88" s="360"/>
      <c r="J88" s="360">
        <v>0.3</v>
      </c>
      <c r="K88" s="360"/>
      <c r="L88" s="360"/>
      <c r="M88" s="360"/>
      <c r="N88" s="360">
        <v>40</v>
      </c>
      <c r="O88" s="498">
        <f t="shared" si="15"/>
        <v>0.98399999999999999</v>
      </c>
      <c r="P88" s="360"/>
      <c r="Q88" s="499"/>
      <c r="R88" s="360"/>
      <c r="S88" s="360"/>
      <c r="T88" s="498">
        <f t="shared" si="10"/>
        <v>1.284</v>
      </c>
      <c r="U88" s="498">
        <f t="shared" si="11"/>
        <v>3.7439999999999998</v>
      </c>
      <c r="V88" s="508">
        <f t="shared" si="14"/>
        <v>0.57810000000000006</v>
      </c>
      <c r="W88" s="498">
        <f t="shared" si="12"/>
        <v>4.3220999999999998</v>
      </c>
      <c r="X88" s="500">
        <f t="shared" si="13"/>
        <v>5618.73</v>
      </c>
    </row>
    <row r="89" spans="1:24" s="501" customFormat="1" x14ac:dyDescent="0.2">
      <c r="A89" s="505">
        <v>71</v>
      </c>
      <c r="B89" s="506" t="s">
        <v>40</v>
      </c>
      <c r="C89" s="505" t="s">
        <v>321</v>
      </c>
      <c r="D89" s="505" t="s">
        <v>59</v>
      </c>
      <c r="E89" s="385">
        <v>1.86</v>
      </c>
      <c r="F89" s="505">
        <v>1</v>
      </c>
      <c r="G89" s="505">
        <v>1</v>
      </c>
      <c r="H89" s="533">
        <v>2018</v>
      </c>
      <c r="I89" s="505"/>
      <c r="J89" s="505">
        <v>0.3</v>
      </c>
      <c r="K89" s="505"/>
      <c r="L89" s="505"/>
      <c r="M89" s="505"/>
      <c r="N89" s="505">
        <v>40</v>
      </c>
      <c r="O89" s="508">
        <f t="shared" si="15"/>
        <v>0.74400000000000011</v>
      </c>
      <c r="P89" s="505"/>
      <c r="Q89" s="514"/>
      <c r="R89" s="505"/>
      <c r="S89" s="505"/>
      <c r="T89" s="508">
        <f t="shared" si="10"/>
        <v>1.044</v>
      </c>
      <c r="U89" s="508">
        <f t="shared" si="11"/>
        <v>2.9039999999999999</v>
      </c>
      <c r="V89" s="508">
        <f t="shared" si="14"/>
        <v>0.43709999999999999</v>
      </c>
      <c r="W89" s="508">
        <f t="shared" si="12"/>
        <v>3.3411</v>
      </c>
      <c r="X89" s="509">
        <f t="shared" si="13"/>
        <v>4343.43</v>
      </c>
    </row>
    <row r="90" spans="1:24" s="501" customFormat="1" x14ac:dyDescent="0.2">
      <c r="A90" s="360">
        <v>72</v>
      </c>
      <c r="B90" s="497" t="s">
        <v>322</v>
      </c>
      <c r="C90" s="547">
        <v>24968</v>
      </c>
      <c r="D90" s="360" t="s">
        <v>59</v>
      </c>
      <c r="E90" s="359">
        <v>4.0599999999999996</v>
      </c>
      <c r="F90" s="360">
        <v>1</v>
      </c>
      <c r="G90" s="360">
        <v>10</v>
      </c>
      <c r="H90" s="555">
        <v>2017</v>
      </c>
      <c r="I90" s="360"/>
      <c r="J90" s="360">
        <v>0.3</v>
      </c>
      <c r="K90" s="360"/>
      <c r="L90" s="360"/>
      <c r="M90" s="360"/>
      <c r="N90" s="360">
        <v>40</v>
      </c>
      <c r="O90" s="498">
        <f t="shared" si="15"/>
        <v>1.7052</v>
      </c>
      <c r="P90" s="360">
        <v>5</v>
      </c>
      <c r="Q90" s="499">
        <f>SUM(E90)*P90/100</f>
        <v>0.20299999999999996</v>
      </c>
      <c r="R90" s="360"/>
      <c r="S90" s="360"/>
      <c r="T90" s="498">
        <f t="shared" si="10"/>
        <v>2.2081999999999997</v>
      </c>
      <c r="U90" s="498">
        <f t="shared" si="11"/>
        <v>6.2681999999999993</v>
      </c>
      <c r="V90" s="508">
        <f t="shared" si="14"/>
        <v>1.0018050000000001</v>
      </c>
      <c r="W90" s="498">
        <f t="shared" si="12"/>
        <v>7.2700049999999994</v>
      </c>
      <c r="X90" s="500">
        <f t="shared" si="13"/>
        <v>9451.0064999999995</v>
      </c>
    </row>
    <row r="91" spans="1:24" s="501" customFormat="1" x14ac:dyDescent="0.2">
      <c r="A91" s="360">
        <v>73</v>
      </c>
      <c r="B91" s="497" t="s">
        <v>182</v>
      </c>
      <c r="C91" s="360" t="s">
        <v>323</v>
      </c>
      <c r="D91" s="360" t="s">
        <v>59</v>
      </c>
      <c r="E91" s="359">
        <v>4.0599999999999996</v>
      </c>
      <c r="F91" s="360">
        <v>1</v>
      </c>
      <c r="G91" s="360">
        <v>12</v>
      </c>
      <c r="H91" s="555">
        <v>2017</v>
      </c>
      <c r="I91" s="360"/>
      <c r="J91" s="360">
        <v>0.3</v>
      </c>
      <c r="K91" s="360"/>
      <c r="L91" s="360"/>
      <c r="M91" s="360"/>
      <c r="N91" s="360">
        <v>40</v>
      </c>
      <c r="O91" s="498">
        <f t="shared" si="15"/>
        <v>1.7539199999999999</v>
      </c>
      <c r="P91" s="360">
        <v>8</v>
      </c>
      <c r="Q91" s="499">
        <f>SUM(E91)*P91/100</f>
        <v>0.32479999999999998</v>
      </c>
      <c r="R91" s="360"/>
      <c r="S91" s="360"/>
      <c r="T91" s="498">
        <f t="shared" si="10"/>
        <v>2.3787199999999995</v>
      </c>
      <c r="U91" s="498">
        <f t="shared" si="11"/>
        <v>6.4387199999999991</v>
      </c>
      <c r="V91" s="508">
        <f t="shared" si="14"/>
        <v>1.0304279999999999</v>
      </c>
      <c r="W91" s="498">
        <f t="shared" si="12"/>
        <v>7.4691479999999988</v>
      </c>
      <c r="X91" s="500">
        <f t="shared" si="13"/>
        <v>9709.8923999999988</v>
      </c>
    </row>
    <row r="92" spans="1:24" x14ac:dyDescent="0.2">
      <c r="A92" s="834" t="s">
        <v>403</v>
      </c>
      <c r="B92" s="835"/>
      <c r="C92" s="526"/>
      <c r="D92" s="517"/>
      <c r="E92" s="385"/>
      <c r="F92" s="505"/>
      <c r="G92" s="505"/>
      <c r="H92" s="533"/>
      <c r="I92" s="505"/>
      <c r="J92" s="505"/>
      <c r="K92" s="505"/>
      <c r="L92" s="505"/>
      <c r="M92" s="505"/>
      <c r="N92" s="505"/>
      <c r="O92" s="508"/>
      <c r="P92" s="505"/>
      <c r="Q92" s="514"/>
      <c r="R92" s="516"/>
      <c r="S92" s="505"/>
      <c r="T92" s="508">
        <f t="shared" si="10"/>
        <v>0</v>
      </c>
      <c r="U92" s="508">
        <f t="shared" si="11"/>
        <v>0</v>
      </c>
      <c r="V92" s="508">
        <f t="shared" si="14"/>
        <v>0</v>
      </c>
      <c r="W92" s="508">
        <f t="shared" si="12"/>
        <v>0</v>
      </c>
      <c r="X92" s="509">
        <f t="shared" si="13"/>
        <v>0</v>
      </c>
    </row>
    <row r="93" spans="1:24" x14ac:dyDescent="0.2">
      <c r="A93" s="505">
        <v>74</v>
      </c>
      <c r="B93" s="506" t="s">
        <v>42</v>
      </c>
      <c r="C93" s="507">
        <v>30439</v>
      </c>
      <c r="D93" s="505" t="s">
        <v>67</v>
      </c>
      <c r="E93" s="385">
        <v>2.67</v>
      </c>
      <c r="F93" s="505">
        <v>1</v>
      </c>
      <c r="G93" s="505">
        <v>6</v>
      </c>
      <c r="H93" s="533">
        <v>2018</v>
      </c>
      <c r="I93" s="505">
        <v>0.4</v>
      </c>
      <c r="J93" s="505">
        <v>0.3</v>
      </c>
      <c r="K93" s="505"/>
      <c r="L93" s="505"/>
      <c r="M93" s="505"/>
      <c r="N93" s="505">
        <v>40</v>
      </c>
      <c r="O93" s="508">
        <f t="shared" ref="O93:O102" si="16">SUM(E93+I93+Q93+R93)*N93%</f>
        <v>1.228</v>
      </c>
      <c r="P93" s="505"/>
      <c r="Q93" s="514"/>
      <c r="R93" s="505"/>
      <c r="S93" s="525"/>
      <c r="T93" s="508">
        <f t="shared" si="10"/>
        <v>1.9279999999999999</v>
      </c>
      <c r="U93" s="508">
        <f t="shared" si="11"/>
        <v>4.5979999999999999</v>
      </c>
      <c r="V93" s="508">
        <f t="shared" si="14"/>
        <v>0.72144999999999992</v>
      </c>
      <c r="W93" s="508">
        <f t="shared" si="12"/>
        <v>5.3194499999999998</v>
      </c>
      <c r="X93" s="509">
        <f t="shared" si="13"/>
        <v>6915.2849999999999</v>
      </c>
    </row>
    <row r="94" spans="1:24" s="501" customFormat="1" x14ac:dyDescent="0.2">
      <c r="A94" s="360">
        <v>75</v>
      </c>
      <c r="B94" s="497" t="s">
        <v>324</v>
      </c>
      <c r="C94" s="547">
        <v>25017</v>
      </c>
      <c r="D94" s="360" t="s">
        <v>59</v>
      </c>
      <c r="E94" s="359">
        <v>4.0599999999999996</v>
      </c>
      <c r="F94" s="360">
        <v>1</v>
      </c>
      <c r="G94" s="360">
        <v>12</v>
      </c>
      <c r="H94" s="555">
        <v>2016</v>
      </c>
      <c r="I94" s="360">
        <v>0.3</v>
      </c>
      <c r="J94" s="360">
        <v>0.3</v>
      </c>
      <c r="K94" s="360"/>
      <c r="L94" s="360"/>
      <c r="M94" s="360">
        <v>0.2</v>
      </c>
      <c r="N94" s="360">
        <v>40</v>
      </c>
      <c r="O94" s="498">
        <f t="shared" si="16"/>
        <v>1.8739199999999998</v>
      </c>
      <c r="P94" s="360">
        <v>8</v>
      </c>
      <c r="Q94" s="499">
        <f>SUM(E94)*P94/100</f>
        <v>0.32479999999999998</v>
      </c>
      <c r="R94" s="552"/>
      <c r="S94" s="360">
        <v>0.4</v>
      </c>
      <c r="T94" s="498">
        <f t="shared" si="10"/>
        <v>3.3987199999999995</v>
      </c>
      <c r="U94" s="498">
        <f t="shared" si="11"/>
        <v>7.4587199999999996</v>
      </c>
      <c r="V94" s="508">
        <f t="shared" si="14"/>
        <v>1.1009279999999999</v>
      </c>
      <c r="W94" s="498">
        <f t="shared" si="12"/>
        <v>8.5596479999999993</v>
      </c>
      <c r="X94" s="500">
        <f t="shared" si="13"/>
        <v>11127.542399999998</v>
      </c>
    </row>
    <row r="95" spans="1:24" s="501" customFormat="1" x14ac:dyDescent="0.2">
      <c r="A95" s="360">
        <v>76</v>
      </c>
      <c r="B95" s="497" t="s">
        <v>325</v>
      </c>
      <c r="C95" s="547">
        <v>25007</v>
      </c>
      <c r="D95" s="360" t="s">
        <v>59</v>
      </c>
      <c r="E95" s="359">
        <v>4.0599999999999996</v>
      </c>
      <c r="F95" s="360">
        <v>1</v>
      </c>
      <c r="G95" s="360">
        <v>12</v>
      </c>
      <c r="H95" s="555">
        <v>2016</v>
      </c>
      <c r="I95" s="360"/>
      <c r="J95" s="360">
        <v>0.3</v>
      </c>
      <c r="K95" s="360"/>
      <c r="L95" s="360"/>
      <c r="M95" s="360">
        <v>0.2</v>
      </c>
      <c r="N95" s="360">
        <v>40</v>
      </c>
      <c r="O95" s="498">
        <f t="shared" si="16"/>
        <v>1.7539199999999999</v>
      </c>
      <c r="P95" s="360">
        <v>8</v>
      </c>
      <c r="Q95" s="499">
        <f>SUM(E95)*P95/100</f>
        <v>0.32479999999999998</v>
      </c>
      <c r="R95" s="552"/>
      <c r="S95" s="360">
        <v>0.4</v>
      </c>
      <c r="T95" s="498">
        <f t="shared" si="10"/>
        <v>2.9787199999999996</v>
      </c>
      <c r="U95" s="498">
        <f t="shared" si="11"/>
        <v>7.0387199999999996</v>
      </c>
      <c r="V95" s="508">
        <f t="shared" si="14"/>
        <v>1.0304279999999999</v>
      </c>
      <c r="W95" s="498">
        <f t="shared" si="12"/>
        <v>8.0691480000000002</v>
      </c>
      <c r="X95" s="500">
        <f t="shared" si="13"/>
        <v>10489.892400000001</v>
      </c>
    </row>
    <row r="96" spans="1:24" s="501" customFormat="1" x14ac:dyDescent="0.2">
      <c r="A96" s="505">
        <v>77</v>
      </c>
      <c r="B96" s="506" t="s">
        <v>84</v>
      </c>
      <c r="C96" s="507">
        <v>25817</v>
      </c>
      <c r="D96" s="505" t="s">
        <v>59</v>
      </c>
      <c r="E96" s="385">
        <v>4.0599999999999996</v>
      </c>
      <c r="F96" s="505">
        <v>1</v>
      </c>
      <c r="G96" s="505">
        <v>4</v>
      </c>
      <c r="H96" s="533">
        <v>2018</v>
      </c>
      <c r="I96" s="505"/>
      <c r="J96" s="505">
        <v>0.3</v>
      </c>
      <c r="K96" s="505"/>
      <c r="L96" s="505"/>
      <c r="M96" s="505">
        <v>0.2</v>
      </c>
      <c r="N96" s="505">
        <v>40</v>
      </c>
      <c r="O96" s="508">
        <f t="shared" si="16"/>
        <v>1.7052</v>
      </c>
      <c r="P96" s="505">
        <v>5</v>
      </c>
      <c r="Q96" s="514">
        <f>SUM(E96)*P96/100</f>
        <v>0.20299999999999996</v>
      </c>
      <c r="R96" s="516"/>
      <c r="S96" s="505">
        <v>0.4</v>
      </c>
      <c r="T96" s="508">
        <f t="shared" si="10"/>
        <v>2.8081999999999998</v>
      </c>
      <c r="U96" s="508">
        <f t="shared" si="11"/>
        <v>6.8681999999999999</v>
      </c>
      <c r="V96" s="508">
        <f t="shared" si="14"/>
        <v>1.0018050000000001</v>
      </c>
      <c r="W96" s="508">
        <f t="shared" si="12"/>
        <v>7.8700049999999999</v>
      </c>
      <c r="X96" s="509">
        <f t="shared" si="13"/>
        <v>10231.0065</v>
      </c>
    </row>
    <row r="97" spans="1:24" x14ac:dyDescent="0.2">
      <c r="A97" s="505">
        <v>78</v>
      </c>
      <c r="B97" s="506" t="s">
        <v>326</v>
      </c>
      <c r="C97" s="507">
        <v>28759</v>
      </c>
      <c r="D97" s="505" t="s">
        <v>65</v>
      </c>
      <c r="E97" s="385">
        <v>2.66</v>
      </c>
      <c r="F97" s="505">
        <v>1</v>
      </c>
      <c r="G97" s="505">
        <v>11</v>
      </c>
      <c r="H97" s="533">
        <v>2016</v>
      </c>
      <c r="I97" s="505"/>
      <c r="J97" s="505">
        <v>0.3</v>
      </c>
      <c r="K97" s="505"/>
      <c r="L97" s="505"/>
      <c r="M97" s="505">
        <v>0.2</v>
      </c>
      <c r="N97" s="505">
        <v>40</v>
      </c>
      <c r="O97" s="508">
        <f t="shared" si="16"/>
        <v>1.0640000000000001</v>
      </c>
      <c r="P97" s="505"/>
      <c r="Q97" s="514"/>
      <c r="R97" s="516"/>
      <c r="S97" s="505">
        <v>0.4</v>
      </c>
      <c r="T97" s="508">
        <f t="shared" si="10"/>
        <v>1.964</v>
      </c>
      <c r="U97" s="508">
        <f t="shared" si="11"/>
        <v>4.6240000000000006</v>
      </c>
      <c r="V97" s="508">
        <f t="shared" si="14"/>
        <v>0.6251000000000001</v>
      </c>
      <c r="W97" s="508">
        <f t="shared" si="12"/>
        <v>5.2491000000000003</v>
      </c>
      <c r="X97" s="509">
        <f t="shared" si="13"/>
        <v>6823.8300000000008</v>
      </c>
    </row>
    <row r="98" spans="1:24" s="501" customFormat="1" x14ac:dyDescent="0.2">
      <c r="A98" s="360">
        <v>79</v>
      </c>
      <c r="B98" s="497" t="s">
        <v>327</v>
      </c>
      <c r="C98" s="360" t="s">
        <v>328</v>
      </c>
      <c r="D98" s="360" t="s">
        <v>65</v>
      </c>
      <c r="E98" s="359">
        <v>4.0599999999999996</v>
      </c>
      <c r="F98" s="360">
        <v>1</v>
      </c>
      <c r="G98" s="360">
        <v>12</v>
      </c>
      <c r="H98" s="555">
        <v>2017</v>
      </c>
      <c r="I98" s="360"/>
      <c r="J98" s="360">
        <v>0.3</v>
      </c>
      <c r="K98" s="356">
        <v>0.1</v>
      </c>
      <c r="L98" s="360"/>
      <c r="M98" s="360"/>
      <c r="N98" s="360">
        <v>40</v>
      </c>
      <c r="O98" s="498">
        <f t="shared" si="16"/>
        <v>1.7863999999999998</v>
      </c>
      <c r="P98" s="360">
        <v>10</v>
      </c>
      <c r="Q98" s="499">
        <f>SUM(E98)*P98/100</f>
        <v>0.40599999999999992</v>
      </c>
      <c r="R98" s="360"/>
      <c r="S98" s="360"/>
      <c r="T98" s="498">
        <f t="shared" si="10"/>
        <v>2.5923999999999996</v>
      </c>
      <c r="U98" s="498">
        <f t="shared" si="11"/>
        <v>6.6523999999999992</v>
      </c>
      <c r="V98" s="508">
        <f t="shared" si="14"/>
        <v>1.0495099999999997</v>
      </c>
      <c r="W98" s="498">
        <f t="shared" si="12"/>
        <v>7.7019099999999989</v>
      </c>
      <c r="X98" s="500">
        <f t="shared" si="13"/>
        <v>10012.482999999998</v>
      </c>
    </row>
    <row r="99" spans="1:24" s="501" customFormat="1" x14ac:dyDescent="0.2">
      <c r="A99" s="360">
        <v>80</v>
      </c>
      <c r="B99" s="497" t="s">
        <v>329</v>
      </c>
      <c r="C99" s="547">
        <v>25182</v>
      </c>
      <c r="D99" s="360" t="s">
        <v>65</v>
      </c>
      <c r="E99" s="359">
        <v>4.0599999999999996</v>
      </c>
      <c r="F99" s="360">
        <v>1</v>
      </c>
      <c r="G99" s="360">
        <v>7</v>
      </c>
      <c r="H99" s="555">
        <v>2017</v>
      </c>
      <c r="I99" s="360"/>
      <c r="J99" s="360">
        <v>0.3</v>
      </c>
      <c r="K99" s="360">
        <v>0.1</v>
      </c>
      <c r="L99" s="360"/>
      <c r="M99" s="360"/>
      <c r="N99" s="360">
        <v>40</v>
      </c>
      <c r="O99" s="498">
        <f t="shared" si="16"/>
        <v>1.7376800000000001</v>
      </c>
      <c r="P99" s="360">
        <v>7</v>
      </c>
      <c r="Q99" s="499">
        <f>SUM(E99)*P99/100</f>
        <v>0.28420000000000001</v>
      </c>
      <c r="R99" s="360"/>
      <c r="S99" s="360"/>
      <c r="T99" s="498">
        <f t="shared" si="10"/>
        <v>2.4218799999999998</v>
      </c>
      <c r="U99" s="498">
        <f t="shared" si="11"/>
        <v>6.4818799999999994</v>
      </c>
      <c r="V99" s="508">
        <f t="shared" si="14"/>
        <v>1.0208870000000001</v>
      </c>
      <c r="W99" s="498">
        <f t="shared" si="12"/>
        <v>7.5027669999999995</v>
      </c>
      <c r="X99" s="500">
        <f t="shared" si="13"/>
        <v>9753.597099999999</v>
      </c>
    </row>
    <row r="100" spans="1:24" s="501" customFormat="1" x14ac:dyDescent="0.2">
      <c r="A100" s="505">
        <v>81</v>
      </c>
      <c r="B100" s="506" t="s">
        <v>29</v>
      </c>
      <c r="C100" s="505" t="s">
        <v>330</v>
      </c>
      <c r="D100" s="505" t="s">
        <v>65</v>
      </c>
      <c r="E100" s="385">
        <v>2.2599999999999998</v>
      </c>
      <c r="F100" s="505">
        <v>1</v>
      </c>
      <c r="G100" s="505">
        <v>4</v>
      </c>
      <c r="H100" s="533">
        <v>2016</v>
      </c>
      <c r="I100" s="505"/>
      <c r="J100" s="505">
        <v>0.3</v>
      </c>
      <c r="K100" s="505">
        <v>0.1</v>
      </c>
      <c r="L100" s="505"/>
      <c r="M100" s="505"/>
      <c r="N100" s="505">
        <v>40</v>
      </c>
      <c r="O100" s="508">
        <f t="shared" si="16"/>
        <v>0.90399999999999991</v>
      </c>
      <c r="P100" s="505"/>
      <c r="Q100" s="514"/>
      <c r="R100" s="505"/>
      <c r="S100" s="505"/>
      <c r="T100" s="508">
        <f t="shared" si="10"/>
        <v>1.3039999999999998</v>
      </c>
      <c r="U100" s="508">
        <f t="shared" si="11"/>
        <v>3.5639999999999996</v>
      </c>
      <c r="V100" s="508">
        <f t="shared" si="14"/>
        <v>0.53109999999999991</v>
      </c>
      <c r="W100" s="508">
        <f t="shared" si="12"/>
        <v>4.0950999999999995</v>
      </c>
      <c r="X100" s="509">
        <f t="shared" si="13"/>
        <v>5323.6299999999992</v>
      </c>
    </row>
    <row r="101" spans="1:24" x14ac:dyDescent="0.2">
      <c r="A101" s="505">
        <v>82</v>
      </c>
      <c r="B101" s="506" t="s">
        <v>331</v>
      </c>
      <c r="C101" s="505" t="s">
        <v>332</v>
      </c>
      <c r="D101" s="505" t="s">
        <v>65</v>
      </c>
      <c r="E101" s="385">
        <v>2.86</v>
      </c>
      <c r="F101" s="505">
        <v>15</v>
      </c>
      <c r="G101" s="505">
        <v>4</v>
      </c>
      <c r="H101" s="533">
        <v>2017</v>
      </c>
      <c r="I101" s="505"/>
      <c r="J101" s="505">
        <v>0.3</v>
      </c>
      <c r="K101" s="505">
        <v>0.1</v>
      </c>
      <c r="L101" s="505"/>
      <c r="M101" s="505"/>
      <c r="N101" s="505">
        <v>40</v>
      </c>
      <c r="O101" s="508">
        <f t="shared" si="16"/>
        <v>1.1439999999999999</v>
      </c>
      <c r="P101" s="505"/>
      <c r="Q101" s="514"/>
      <c r="R101" s="505"/>
      <c r="S101" s="505"/>
      <c r="T101" s="508">
        <f t="shared" si="10"/>
        <v>1.544</v>
      </c>
      <c r="U101" s="508">
        <f t="shared" si="11"/>
        <v>4.4039999999999999</v>
      </c>
      <c r="V101" s="508">
        <f t="shared" si="14"/>
        <v>0.67209999999999992</v>
      </c>
      <c r="W101" s="508">
        <f t="shared" si="12"/>
        <v>5.0761000000000003</v>
      </c>
      <c r="X101" s="509">
        <f t="shared" si="13"/>
        <v>6598.93</v>
      </c>
    </row>
    <row r="102" spans="1:24" s="501" customFormat="1" x14ac:dyDescent="0.2">
      <c r="A102" s="360">
        <v>83</v>
      </c>
      <c r="B102" s="497" t="s">
        <v>333</v>
      </c>
      <c r="C102" s="360" t="s">
        <v>334</v>
      </c>
      <c r="D102" s="360" t="s">
        <v>57</v>
      </c>
      <c r="E102" s="359">
        <v>4.0599999999999996</v>
      </c>
      <c r="F102" s="360">
        <v>1</v>
      </c>
      <c r="G102" s="360">
        <v>10</v>
      </c>
      <c r="H102" s="555">
        <v>2017</v>
      </c>
      <c r="I102" s="360"/>
      <c r="J102" s="360">
        <v>0.3</v>
      </c>
      <c r="K102" s="360"/>
      <c r="L102" s="360"/>
      <c r="M102" s="360">
        <v>0.2</v>
      </c>
      <c r="N102" s="360">
        <v>40</v>
      </c>
      <c r="O102" s="498">
        <f t="shared" si="16"/>
        <v>1.6239999999999999</v>
      </c>
      <c r="P102" s="360"/>
      <c r="Q102" s="499"/>
      <c r="R102" s="360"/>
      <c r="S102" s="360"/>
      <c r="T102" s="498">
        <f t="shared" si="10"/>
        <v>2.1239999999999997</v>
      </c>
      <c r="U102" s="498">
        <f t="shared" si="11"/>
        <v>6.1839999999999993</v>
      </c>
      <c r="V102" s="508">
        <f t="shared" si="14"/>
        <v>0.95409999999999995</v>
      </c>
      <c r="W102" s="498">
        <f t="shared" si="12"/>
        <v>7.1380999999999997</v>
      </c>
      <c r="X102" s="500">
        <f t="shared" si="13"/>
        <v>9279.5299999999988</v>
      </c>
    </row>
    <row r="103" spans="1:24" x14ac:dyDescent="0.2">
      <c r="A103" s="834" t="s">
        <v>335</v>
      </c>
      <c r="B103" s="835"/>
      <c r="C103" s="517"/>
      <c r="D103" s="505"/>
      <c r="E103" s="385"/>
      <c r="F103" s="505"/>
      <c r="G103" s="505"/>
      <c r="H103" s="533"/>
      <c r="I103" s="505"/>
      <c r="J103" s="505"/>
      <c r="K103" s="505"/>
      <c r="L103" s="505"/>
      <c r="M103" s="505"/>
      <c r="N103" s="505"/>
      <c r="O103" s="508"/>
      <c r="P103" s="505"/>
      <c r="Q103" s="514"/>
      <c r="R103" s="505"/>
      <c r="S103" s="505"/>
      <c r="T103" s="508">
        <f t="shared" si="10"/>
        <v>0</v>
      </c>
      <c r="U103" s="508">
        <f t="shared" si="11"/>
        <v>0</v>
      </c>
      <c r="V103" s="508">
        <f t="shared" si="14"/>
        <v>0</v>
      </c>
      <c r="W103" s="508">
        <f t="shared" si="12"/>
        <v>0</v>
      </c>
      <c r="X103" s="509">
        <f t="shared" si="13"/>
        <v>0</v>
      </c>
    </row>
    <row r="104" spans="1:24" s="501" customFormat="1" x14ac:dyDescent="0.2">
      <c r="A104" s="360">
        <v>84</v>
      </c>
      <c r="B104" s="497" t="s">
        <v>336</v>
      </c>
      <c r="C104" s="547">
        <v>26487</v>
      </c>
      <c r="D104" s="360" t="s">
        <v>64</v>
      </c>
      <c r="E104" s="359">
        <v>4.0599999999999996</v>
      </c>
      <c r="F104" s="360">
        <v>1</v>
      </c>
      <c r="G104" s="360">
        <v>11</v>
      </c>
      <c r="H104" s="555">
        <v>2017</v>
      </c>
      <c r="I104" s="360">
        <v>0.4</v>
      </c>
      <c r="J104" s="360">
        <v>0.3</v>
      </c>
      <c r="K104" s="360"/>
      <c r="L104" s="360"/>
      <c r="M104" s="360">
        <v>0.3</v>
      </c>
      <c r="N104" s="360">
        <v>70</v>
      </c>
      <c r="O104" s="498">
        <f t="shared" ref="O104:O113" si="17">SUM(E104+I104+Q104+R104)*N104%</f>
        <v>3.2925199999999997</v>
      </c>
      <c r="P104" s="360">
        <v>6</v>
      </c>
      <c r="Q104" s="499">
        <f>SUM(E104)*P104/100</f>
        <v>0.24359999999999998</v>
      </c>
      <c r="R104" s="360"/>
      <c r="S104" s="360"/>
      <c r="T104" s="498">
        <f t="shared" si="10"/>
        <v>4.5361199999999995</v>
      </c>
      <c r="U104" s="498">
        <f t="shared" si="11"/>
        <v>8.5961199999999991</v>
      </c>
      <c r="V104" s="508">
        <f t="shared" si="14"/>
        <v>1.1053459999999999</v>
      </c>
      <c r="W104" s="498">
        <f t="shared" si="12"/>
        <v>9.7014659999999999</v>
      </c>
      <c r="X104" s="500">
        <f t="shared" si="13"/>
        <v>12611.9058</v>
      </c>
    </row>
    <row r="105" spans="1:24" x14ac:dyDescent="0.2">
      <c r="A105" s="505">
        <v>85</v>
      </c>
      <c r="B105" s="506" t="s">
        <v>32</v>
      </c>
      <c r="C105" s="505" t="s">
        <v>337</v>
      </c>
      <c r="D105" s="505" t="s">
        <v>67</v>
      </c>
      <c r="E105" s="385">
        <v>3</v>
      </c>
      <c r="F105" s="505">
        <v>1</v>
      </c>
      <c r="G105" s="505">
        <v>1</v>
      </c>
      <c r="H105" s="533">
        <v>2018</v>
      </c>
      <c r="I105" s="505">
        <v>0.3</v>
      </c>
      <c r="J105" s="505">
        <v>0.3</v>
      </c>
      <c r="K105" s="505"/>
      <c r="L105" s="505"/>
      <c r="M105" s="505">
        <v>0.4</v>
      </c>
      <c r="N105" s="505">
        <v>40</v>
      </c>
      <c r="O105" s="508">
        <f t="shared" si="17"/>
        <v>1.32</v>
      </c>
      <c r="P105" s="505"/>
      <c r="Q105" s="514"/>
      <c r="R105" s="505"/>
      <c r="S105" s="505"/>
      <c r="T105" s="508">
        <f t="shared" si="10"/>
        <v>2.3200000000000003</v>
      </c>
      <c r="U105" s="508">
        <f t="shared" si="11"/>
        <v>5.32</v>
      </c>
      <c r="V105" s="508">
        <f t="shared" si="14"/>
        <v>0.77549999999999997</v>
      </c>
      <c r="W105" s="508">
        <f t="shared" si="12"/>
        <v>6.0955000000000004</v>
      </c>
      <c r="X105" s="509">
        <f t="shared" si="13"/>
        <v>7924.1500000000005</v>
      </c>
    </row>
    <row r="106" spans="1:24" x14ac:dyDescent="0.2">
      <c r="A106" s="505">
        <v>86</v>
      </c>
      <c r="B106" s="506" t="s">
        <v>338</v>
      </c>
      <c r="C106" s="505" t="s">
        <v>339</v>
      </c>
      <c r="D106" s="505" t="s">
        <v>64</v>
      </c>
      <c r="E106" s="527">
        <v>2.86</v>
      </c>
      <c r="F106" s="518">
        <v>15</v>
      </c>
      <c r="G106" s="518">
        <v>8</v>
      </c>
      <c r="H106" s="533">
        <v>2016</v>
      </c>
      <c r="I106" s="505"/>
      <c r="J106" s="505">
        <v>0.3</v>
      </c>
      <c r="K106" s="505"/>
      <c r="L106" s="505"/>
      <c r="M106" s="505">
        <v>0.4</v>
      </c>
      <c r="N106" s="505">
        <v>40</v>
      </c>
      <c r="O106" s="508">
        <f t="shared" si="17"/>
        <v>1.1679999999999999</v>
      </c>
      <c r="P106" s="505"/>
      <c r="Q106" s="514"/>
      <c r="R106" s="385">
        <v>0.06</v>
      </c>
      <c r="S106" s="385"/>
      <c r="T106" s="508">
        <f t="shared" si="10"/>
        <v>1.9279999999999999</v>
      </c>
      <c r="U106" s="508">
        <f t="shared" si="11"/>
        <v>4.7880000000000003</v>
      </c>
      <c r="V106" s="508">
        <f t="shared" si="14"/>
        <v>0.68620000000000003</v>
      </c>
      <c r="W106" s="508">
        <f t="shared" si="12"/>
        <v>5.4742000000000006</v>
      </c>
      <c r="X106" s="509">
        <f t="shared" si="13"/>
        <v>7116.4600000000009</v>
      </c>
    </row>
    <row r="107" spans="1:24" x14ac:dyDescent="0.2">
      <c r="A107" s="505">
        <v>87</v>
      </c>
      <c r="B107" s="528" t="s">
        <v>340</v>
      </c>
      <c r="C107" s="529">
        <v>33604</v>
      </c>
      <c r="D107" s="530" t="s">
        <v>341</v>
      </c>
      <c r="E107" s="531">
        <v>2.34</v>
      </c>
      <c r="F107" s="530">
        <v>1</v>
      </c>
      <c r="G107" s="530">
        <v>2</v>
      </c>
      <c r="H107" s="584">
        <v>2017</v>
      </c>
      <c r="I107" s="530"/>
      <c r="J107" s="530">
        <v>0.3</v>
      </c>
      <c r="K107" s="530"/>
      <c r="L107" s="530"/>
      <c r="M107" s="530">
        <v>0.2</v>
      </c>
      <c r="N107" s="530">
        <v>60</v>
      </c>
      <c r="O107" s="508">
        <f t="shared" si="17"/>
        <v>1.4039999999999999</v>
      </c>
      <c r="P107" s="530"/>
      <c r="Q107" s="514"/>
      <c r="R107" s="532"/>
      <c r="S107" s="530"/>
      <c r="T107" s="508">
        <f t="shared" si="10"/>
        <v>1.9039999999999999</v>
      </c>
      <c r="U107" s="508">
        <f t="shared" ref="U107:U138" si="18">SUM(E107+T107)</f>
        <v>4.2439999999999998</v>
      </c>
      <c r="V107" s="508">
        <f t="shared" si="14"/>
        <v>0.54989999999999994</v>
      </c>
      <c r="W107" s="508">
        <f t="shared" si="12"/>
        <v>4.7938999999999998</v>
      </c>
      <c r="X107" s="509">
        <f t="shared" si="13"/>
        <v>6232.07</v>
      </c>
    </row>
    <row r="108" spans="1:24" s="501" customFormat="1" x14ac:dyDescent="0.2">
      <c r="A108" s="505">
        <v>88</v>
      </c>
      <c r="B108" s="506" t="s">
        <v>81</v>
      </c>
      <c r="C108" s="505" t="s">
        <v>82</v>
      </c>
      <c r="D108" s="505" t="s">
        <v>64</v>
      </c>
      <c r="E108" s="385">
        <v>4.0599999999999996</v>
      </c>
      <c r="F108" s="505">
        <v>1</v>
      </c>
      <c r="G108" s="505">
        <v>3</v>
      </c>
      <c r="H108" s="533">
        <v>2018</v>
      </c>
      <c r="I108" s="505"/>
      <c r="J108" s="505">
        <v>0.3</v>
      </c>
      <c r="K108" s="505"/>
      <c r="L108" s="505"/>
      <c r="M108" s="505">
        <v>0.3</v>
      </c>
      <c r="N108" s="505">
        <v>70</v>
      </c>
      <c r="O108" s="508">
        <f t="shared" si="17"/>
        <v>3.0409399999999995</v>
      </c>
      <c r="P108" s="505">
        <v>7</v>
      </c>
      <c r="Q108" s="514">
        <f>SUM(E108)*P108/100</f>
        <v>0.28420000000000001</v>
      </c>
      <c r="R108" s="505"/>
      <c r="S108" s="505"/>
      <c r="T108" s="508">
        <f t="shared" si="10"/>
        <v>3.9251399999999999</v>
      </c>
      <c r="U108" s="508">
        <f t="shared" si="18"/>
        <v>7.9851399999999995</v>
      </c>
      <c r="V108" s="508">
        <f t="shared" si="14"/>
        <v>1.0208870000000001</v>
      </c>
      <c r="W108" s="508">
        <f t="shared" si="12"/>
        <v>9.0060269999999996</v>
      </c>
      <c r="X108" s="509">
        <f t="shared" si="13"/>
        <v>11707.8351</v>
      </c>
    </row>
    <row r="109" spans="1:24" x14ac:dyDescent="0.2">
      <c r="A109" s="505">
        <v>89</v>
      </c>
      <c r="B109" s="506" t="s">
        <v>27</v>
      </c>
      <c r="C109" s="505" t="s">
        <v>342</v>
      </c>
      <c r="D109" s="505" t="s">
        <v>64</v>
      </c>
      <c r="E109" s="385">
        <v>2.2599999999999998</v>
      </c>
      <c r="F109" s="505">
        <v>1</v>
      </c>
      <c r="G109" s="505">
        <v>4</v>
      </c>
      <c r="H109" s="533">
        <v>2016</v>
      </c>
      <c r="I109" s="505"/>
      <c r="J109" s="505">
        <v>0.3</v>
      </c>
      <c r="K109" s="505"/>
      <c r="L109" s="505"/>
      <c r="M109" s="525">
        <v>0.3</v>
      </c>
      <c r="N109" s="505">
        <v>70</v>
      </c>
      <c r="O109" s="508">
        <f t="shared" si="17"/>
        <v>1.5819999999999999</v>
      </c>
      <c r="P109" s="505"/>
      <c r="Q109" s="514"/>
      <c r="R109" s="505"/>
      <c r="S109" s="505"/>
      <c r="T109" s="508">
        <f t="shared" si="10"/>
        <v>2.1819999999999999</v>
      </c>
      <c r="U109" s="508">
        <f t="shared" si="18"/>
        <v>4.4420000000000002</v>
      </c>
      <c r="V109" s="508">
        <f t="shared" si="14"/>
        <v>0.53109999999999991</v>
      </c>
      <c r="W109" s="508">
        <f t="shared" si="12"/>
        <v>4.9731000000000005</v>
      </c>
      <c r="X109" s="509">
        <f t="shared" si="13"/>
        <v>6465.0300000000007</v>
      </c>
    </row>
    <row r="110" spans="1:24" s="501" customFormat="1" x14ac:dyDescent="0.2">
      <c r="A110" s="360">
        <v>90</v>
      </c>
      <c r="B110" s="497" t="s">
        <v>343</v>
      </c>
      <c r="C110" s="547">
        <v>32244</v>
      </c>
      <c r="D110" s="360" t="s">
        <v>64</v>
      </c>
      <c r="E110" s="359">
        <v>2.46</v>
      </c>
      <c r="F110" s="360">
        <v>1</v>
      </c>
      <c r="G110" s="360">
        <v>12</v>
      </c>
      <c r="H110" s="555">
        <v>2017</v>
      </c>
      <c r="I110" s="360"/>
      <c r="J110" s="360">
        <v>0.3</v>
      </c>
      <c r="K110" s="360"/>
      <c r="L110" s="360"/>
      <c r="M110" s="360">
        <v>0.4</v>
      </c>
      <c r="N110" s="360">
        <v>40</v>
      </c>
      <c r="O110" s="498">
        <f t="shared" si="17"/>
        <v>0.98399999999999999</v>
      </c>
      <c r="P110" s="360"/>
      <c r="Q110" s="499"/>
      <c r="R110" s="360"/>
      <c r="S110" s="360"/>
      <c r="T110" s="498">
        <f t="shared" si="10"/>
        <v>1.6839999999999999</v>
      </c>
      <c r="U110" s="498">
        <f t="shared" si="18"/>
        <v>4.1440000000000001</v>
      </c>
      <c r="V110" s="508">
        <f t="shared" si="14"/>
        <v>0.57810000000000006</v>
      </c>
      <c r="W110" s="498">
        <f t="shared" si="12"/>
        <v>4.7221000000000002</v>
      </c>
      <c r="X110" s="500">
        <f t="shared" si="13"/>
        <v>6138.7300000000005</v>
      </c>
    </row>
    <row r="111" spans="1:24" s="501" customFormat="1" x14ac:dyDescent="0.2">
      <c r="A111" s="360">
        <v>91</v>
      </c>
      <c r="B111" s="497" t="s">
        <v>344</v>
      </c>
      <c r="C111" s="360" t="s">
        <v>345</v>
      </c>
      <c r="D111" s="360" t="s">
        <v>64</v>
      </c>
      <c r="E111" s="359">
        <v>2.46</v>
      </c>
      <c r="F111" s="360">
        <v>1</v>
      </c>
      <c r="G111" s="360">
        <v>12</v>
      </c>
      <c r="H111" s="555">
        <v>2017</v>
      </c>
      <c r="I111" s="360"/>
      <c r="J111" s="360">
        <v>0.3</v>
      </c>
      <c r="K111" s="360"/>
      <c r="L111" s="360"/>
      <c r="M111" s="554">
        <v>0.2</v>
      </c>
      <c r="N111" s="360">
        <v>60</v>
      </c>
      <c r="O111" s="498">
        <f t="shared" si="17"/>
        <v>1.476</v>
      </c>
      <c r="P111" s="360"/>
      <c r="Q111" s="499"/>
      <c r="R111" s="360"/>
      <c r="S111" s="360"/>
      <c r="T111" s="498">
        <f t="shared" si="10"/>
        <v>1.976</v>
      </c>
      <c r="U111" s="498">
        <f t="shared" si="18"/>
        <v>4.4359999999999999</v>
      </c>
      <c r="V111" s="508">
        <f t="shared" si="14"/>
        <v>0.57810000000000006</v>
      </c>
      <c r="W111" s="498">
        <f t="shared" si="12"/>
        <v>5.0141</v>
      </c>
      <c r="X111" s="500">
        <f t="shared" si="13"/>
        <v>6518.33</v>
      </c>
    </row>
    <row r="112" spans="1:24" s="501" customFormat="1" x14ac:dyDescent="0.2">
      <c r="A112" s="505">
        <v>92</v>
      </c>
      <c r="B112" s="506" t="s">
        <v>11</v>
      </c>
      <c r="C112" s="505" t="s">
        <v>58</v>
      </c>
      <c r="D112" s="505" t="s">
        <v>59</v>
      </c>
      <c r="E112" s="385">
        <v>4.0599999999999996</v>
      </c>
      <c r="F112" s="505">
        <v>1</v>
      </c>
      <c r="G112" s="505">
        <v>1</v>
      </c>
      <c r="H112" s="533">
        <v>2018</v>
      </c>
      <c r="I112" s="505"/>
      <c r="J112" s="505">
        <v>0.3</v>
      </c>
      <c r="K112" s="505"/>
      <c r="L112" s="505"/>
      <c r="M112" s="505">
        <v>0.4</v>
      </c>
      <c r="N112" s="505">
        <v>40</v>
      </c>
      <c r="O112" s="508">
        <f t="shared" si="17"/>
        <v>1.6239999999999999</v>
      </c>
      <c r="P112" s="505">
        <v>0</v>
      </c>
      <c r="Q112" s="514">
        <f>SUM(E112)*P112/100</f>
        <v>0</v>
      </c>
      <c r="R112" s="505"/>
      <c r="S112" s="505"/>
      <c r="T112" s="508">
        <f t="shared" si="10"/>
        <v>2.3239999999999998</v>
      </c>
      <c r="U112" s="508">
        <f t="shared" si="18"/>
        <v>6.3839999999999995</v>
      </c>
      <c r="V112" s="508">
        <f t="shared" si="14"/>
        <v>0.95409999999999995</v>
      </c>
      <c r="W112" s="508">
        <f t="shared" si="12"/>
        <v>7.338099999999999</v>
      </c>
      <c r="X112" s="509">
        <f t="shared" si="13"/>
        <v>9539.5299999999988</v>
      </c>
    </row>
    <row r="113" spans="1:24" s="501" customFormat="1" x14ac:dyDescent="0.2">
      <c r="A113" s="360">
        <v>93</v>
      </c>
      <c r="B113" s="497" t="s">
        <v>346</v>
      </c>
      <c r="C113" s="360" t="s">
        <v>347</v>
      </c>
      <c r="D113" s="360" t="s">
        <v>57</v>
      </c>
      <c r="E113" s="359">
        <v>4.0599999999999996</v>
      </c>
      <c r="F113" s="360">
        <v>1</v>
      </c>
      <c r="G113" s="360">
        <v>12</v>
      </c>
      <c r="H113" s="555">
        <v>2017</v>
      </c>
      <c r="I113" s="360"/>
      <c r="J113" s="360">
        <v>0.3</v>
      </c>
      <c r="K113" s="360"/>
      <c r="L113" s="360"/>
      <c r="M113" s="360">
        <v>0.2</v>
      </c>
      <c r="N113" s="360">
        <v>40</v>
      </c>
      <c r="O113" s="498">
        <f t="shared" si="17"/>
        <v>1.7539199999999999</v>
      </c>
      <c r="P113" s="360">
        <v>8</v>
      </c>
      <c r="Q113" s="499">
        <f>SUM(E113)*P113/100</f>
        <v>0.32479999999999998</v>
      </c>
      <c r="R113" s="360"/>
      <c r="S113" s="360"/>
      <c r="T113" s="498">
        <f t="shared" si="10"/>
        <v>2.5787199999999997</v>
      </c>
      <c r="U113" s="498">
        <f t="shared" si="18"/>
        <v>6.6387199999999993</v>
      </c>
      <c r="V113" s="508">
        <f t="shared" si="14"/>
        <v>1.0304279999999999</v>
      </c>
      <c r="W113" s="498">
        <f t="shared" si="12"/>
        <v>7.669147999999999</v>
      </c>
      <c r="X113" s="500">
        <f t="shared" si="13"/>
        <v>9969.8923999999988</v>
      </c>
    </row>
    <row r="114" spans="1:24" x14ac:dyDescent="0.2">
      <c r="A114" s="834" t="s">
        <v>348</v>
      </c>
      <c r="B114" s="835"/>
      <c r="C114" s="517"/>
      <c r="D114" s="505"/>
      <c r="E114" s="385"/>
      <c r="F114" s="505"/>
      <c r="G114" s="505"/>
      <c r="H114" s="533"/>
      <c r="I114" s="505"/>
      <c r="J114" s="505"/>
      <c r="K114" s="505"/>
      <c r="L114" s="505"/>
      <c r="M114" s="505"/>
      <c r="N114" s="505"/>
      <c r="O114" s="508"/>
      <c r="P114" s="505"/>
      <c r="Q114" s="514"/>
      <c r="R114" s="505"/>
      <c r="S114" s="505"/>
      <c r="T114" s="508">
        <f t="shared" si="10"/>
        <v>0</v>
      </c>
      <c r="U114" s="508">
        <f t="shared" si="18"/>
        <v>0</v>
      </c>
      <c r="V114" s="508">
        <f t="shared" si="14"/>
        <v>0</v>
      </c>
      <c r="W114" s="508">
        <f t="shared" si="12"/>
        <v>0</v>
      </c>
      <c r="X114" s="509">
        <f t="shared" si="13"/>
        <v>0</v>
      </c>
    </row>
    <row r="115" spans="1:24" x14ac:dyDescent="0.2">
      <c r="A115" s="505">
        <v>94</v>
      </c>
      <c r="B115" s="506" t="s">
        <v>22</v>
      </c>
      <c r="C115" s="507">
        <v>24389</v>
      </c>
      <c r="D115" s="505" t="s">
        <v>60</v>
      </c>
      <c r="E115" s="385">
        <v>3.66</v>
      </c>
      <c r="F115" s="505">
        <v>1</v>
      </c>
      <c r="G115" s="505">
        <v>5</v>
      </c>
      <c r="H115" s="533">
        <v>2018</v>
      </c>
      <c r="I115" s="505">
        <v>0.4</v>
      </c>
      <c r="J115" s="505">
        <v>0.3</v>
      </c>
      <c r="K115" s="505"/>
      <c r="L115" s="505"/>
      <c r="M115" s="505"/>
      <c r="N115" s="505">
        <v>40</v>
      </c>
      <c r="O115" s="508">
        <f t="shared" ref="O115:O124" si="19">SUM(E115+I115+Q115+R115)*N115%</f>
        <v>1.6240000000000003</v>
      </c>
      <c r="P115" s="505"/>
      <c r="Q115" s="514"/>
      <c r="R115" s="505"/>
      <c r="S115" s="505"/>
      <c r="T115" s="508">
        <f t="shared" si="10"/>
        <v>2.3240000000000003</v>
      </c>
      <c r="U115" s="508">
        <f t="shared" si="18"/>
        <v>5.984</v>
      </c>
      <c r="V115" s="508">
        <f t="shared" si="14"/>
        <v>0.95410000000000006</v>
      </c>
      <c r="W115" s="508">
        <f t="shared" si="12"/>
        <v>6.9381000000000004</v>
      </c>
      <c r="X115" s="509">
        <f t="shared" si="13"/>
        <v>9019.5300000000007</v>
      </c>
    </row>
    <row r="116" spans="1:24" x14ac:dyDescent="0.2">
      <c r="A116" s="505">
        <v>95</v>
      </c>
      <c r="B116" s="506" t="s">
        <v>349</v>
      </c>
      <c r="C116" s="505" t="s">
        <v>350</v>
      </c>
      <c r="D116" s="505" t="s">
        <v>60</v>
      </c>
      <c r="E116" s="385">
        <v>3.86</v>
      </c>
      <c r="F116" s="505">
        <v>1</v>
      </c>
      <c r="G116" s="505">
        <v>5</v>
      </c>
      <c r="H116" s="533">
        <v>2017</v>
      </c>
      <c r="I116" s="505">
        <v>0.3</v>
      </c>
      <c r="J116" s="505">
        <v>0.3</v>
      </c>
      <c r="K116" s="505"/>
      <c r="L116" s="505"/>
      <c r="M116" s="525"/>
      <c r="N116" s="505">
        <v>40</v>
      </c>
      <c r="O116" s="508">
        <f t="shared" si="19"/>
        <v>1.6640000000000001</v>
      </c>
      <c r="P116" s="505"/>
      <c r="Q116" s="514"/>
      <c r="R116" s="505"/>
      <c r="S116" s="505"/>
      <c r="T116" s="508">
        <f t="shared" si="10"/>
        <v>2.2640000000000002</v>
      </c>
      <c r="U116" s="508">
        <f t="shared" si="18"/>
        <v>6.1240000000000006</v>
      </c>
      <c r="V116" s="508">
        <f t="shared" si="14"/>
        <v>0.97760000000000002</v>
      </c>
      <c r="W116" s="508">
        <f t="shared" si="12"/>
        <v>7.1016000000000004</v>
      </c>
      <c r="X116" s="509">
        <f t="shared" si="13"/>
        <v>9232.08</v>
      </c>
    </row>
    <row r="117" spans="1:24" x14ac:dyDescent="0.2">
      <c r="A117" s="505">
        <v>96</v>
      </c>
      <c r="B117" s="506" t="s">
        <v>351</v>
      </c>
      <c r="C117" s="507">
        <v>32174</v>
      </c>
      <c r="D117" s="505" t="s">
        <v>352</v>
      </c>
      <c r="E117" s="385">
        <v>2.34</v>
      </c>
      <c r="F117" s="505">
        <v>5</v>
      </c>
      <c r="G117" s="505">
        <v>11</v>
      </c>
      <c r="H117" s="533">
        <v>2015</v>
      </c>
      <c r="I117" s="505"/>
      <c r="J117" s="505">
        <v>0.3</v>
      </c>
      <c r="K117" s="505"/>
      <c r="L117" s="505"/>
      <c r="M117" s="525">
        <v>0.2</v>
      </c>
      <c r="N117" s="505">
        <v>40</v>
      </c>
      <c r="O117" s="508">
        <f t="shared" si="19"/>
        <v>0.93599999999999994</v>
      </c>
      <c r="P117" s="505"/>
      <c r="Q117" s="514"/>
      <c r="R117" s="505"/>
      <c r="S117" s="505"/>
      <c r="T117" s="508">
        <f t="shared" si="10"/>
        <v>1.4359999999999999</v>
      </c>
      <c r="U117" s="508">
        <f t="shared" si="18"/>
        <v>3.7759999999999998</v>
      </c>
      <c r="V117" s="508">
        <f t="shared" si="14"/>
        <v>0.54989999999999994</v>
      </c>
      <c r="W117" s="508">
        <f t="shared" si="12"/>
        <v>4.3258999999999999</v>
      </c>
      <c r="X117" s="509">
        <f t="shared" si="13"/>
        <v>5623.67</v>
      </c>
    </row>
    <row r="118" spans="1:24" s="501" customFormat="1" x14ac:dyDescent="0.2">
      <c r="A118" s="360">
        <v>97</v>
      </c>
      <c r="B118" s="497" t="s">
        <v>353</v>
      </c>
      <c r="C118" s="547">
        <v>25752</v>
      </c>
      <c r="D118" s="360" t="s">
        <v>60</v>
      </c>
      <c r="E118" s="359">
        <v>4.0599999999999996</v>
      </c>
      <c r="F118" s="360">
        <v>1</v>
      </c>
      <c r="G118" s="360">
        <v>10</v>
      </c>
      <c r="H118" s="555">
        <v>2017</v>
      </c>
      <c r="I118" s="360"/>
      <c r="J118" s="360">
        <v>0.3</v>
      </c>
      <c r="K118" s="360"/>
      <c r="L118" s="360"/>
      <c r="M118" s="554"/>
      <c r="N118" s="360">
        <v>40</v>
      </c>
      <c r="O118" s="498">
        <f t="shared" si="19"/>
        <v>1.6239999999999999</v>
      </c>
      <c r="P118" s="360"/>
      <c r="Q118" s="499"/>
      <c r="R118" s="360"/>
      <c r="S118" s="360"/>
      <c r="T118" s="498">
        <f t="shared" si="10"/>
        <v>1.9239999999999999</v>
      </c>
      <c r="U118" s="498">
        <f t="shared" si="18"/>
        <v>5.984</v>
      </c>
      <c r="V118" s="508">
        <f t="shared" si="14"/>
        <v>0.95409999999999995</v>
      </c>
      <c r="W118" s="498">
        <f t="shared" si="12"/>
        <v>6.9381000000000004</v>
      </c>
      <c r="X118" s="500">
        <f t="shared" si="13"/>
        <v>9019.5300000000007</v>
      </c>
    </row>
    <row r="119" spans="1:24" x14ac:dyDescent="0.2">
      <c r="A119" s="505">
        <v>98</v>
      </c>
      <c r="B119" s="506" t="s">
        <v>10</v>
      </c>
      <c r="C119" s="507">
        <v>30226</v>
      </c>
      <c r="D119" s="505" t="s">
        <v>60</v>
      </c>
      <c r="E119" s="385">
        <v>2.66</v>
      </c>
      <c r="F119" s="505">
        <v>2</v>
      </c>
      <c r="G119" s="505">
        <v>6</v>
      </c>
      <c r="H119" s="533">
        <v>2018</v>
      </c>
      <c r="I119" s="505"/>
      <c r="J119" s="505">
        <v>0.3</v>
      </c>
      <c r="K119" s="505"/>
      <c r="L119" s="505"/>
      <c r="M119" s="525"/>
      <c r="N119" s="505">
        <v>40</v>
      </c>
      <c r="O119" s="508">
        <f t="shared" si="19"/>
        <v>1.0640000000000001</v>
      </c>
      <c r="P119" s="505"/>
      <c r="Q119" s="514"/>
      <c r="R119" s="505"/>
      <c r="S119" s="505"/>
      <c r="T119" s="508">
        <f t="shared" si="10"/>
        <v>1.3640000000000001</v>
      </c>
      <c r="U119" s="508">
        <f t="shared" si="18"/>
        <v>4.024</v>
      </c>
      <c r="V119" s="508">
        <f t="shared" si="14"/>
        <v>0.6251000000000001</v>
      </c>
      <c r="W119" s="508">
        <f t="shared" si="12"/>
        <v>4.6490999999999998</v>
      </c>
      <c r="X119" s="509">
        <f t="shared" si="13"/>
        <v>6043.83</v>
      </c>
    </row>
    <row r="120" spans="1:24" x14ac:dyDescent="0.2">
      <c r="A120" s="505">
        <v>99</v>
      </c>
      <c r="B120" s="506" t="s">
        <v>354</v>
      </c>
      <c r="C120" s="505" t="s">
        <v>355</v>
      </c>
      <c r="D120" s="505" t="s">
        <v>60</v>
      </c>
      <c r="E120" s="385">
        <v>2.46</v>
      </c>
      <c r="F120" s="505">
        <v>2</v>
      </c>
      <c r="G120" s="505">
        <v>12</v>
      </c>
      <c r="H120" s="533">
        <v>2016</v>
      </c>
      <c r="I120" s="505"/>
      <c r="J120" s="505">
        <v>0.3</v>
      </c>
      <c r="K120" s="505"/>
      <c r="L120" s="505"/>
      <c r="M120" s="525"/>
      <c r="N120" s="505">
        <v>40</v>
      </c>
      <c r="O120" s="508">
        <f t="shared" si="19"/>
        <v>0.98399999999999999</v>
      </c>
      <c r="P120" s="505"/>
      <c r="Q120" s="514"/>
      <c r="R120" s="505"/>
      <c r="S120" s="505"/>
      <c r="T120" s="508">
        <f t="shared" si="10"/>
        <v>1.284</v>
      </c>
      <c r="U120" s="508">
        <f t="shared" si="18"/>
        <v>3.7439999999999998</v>
      </c>
      <c r="V120" s="508">
        <f t="shared" si="14"/>
        <v>0.57810000000000006</v>
      </c>
      <c r="W120" s="508">
        <f t="shared" si="12"/>
        <v>4.3220999999999998</v>
      </c>
      <c r="X120" s="509">
        <f t="shared" si="13"/>
        <v>5618.73</v>
      </c>
    </row>
    <row r="121" spans="1:24" x14ac:dyDescent="0.2">
      <c r="A121" s="505">
        <v>100</v>
      </c>
      <c r="B121" s="506" t="s">
        <v>14</v>
      </c>
      <c r="C121" s="507">
        <v>33202</v>
      </c>
      <c r="D121" s="505" t="s">
        <v>60</v>
      </c>
      <c r="E121" s="385">
        <v>2.2599999999999998</v>
      </c>
      <c r="F121" s="505">
        <v>13</v>
      </c>
      <c r="G121" s="505">
        <v>4</v>
      </c>
      <c r="H121" s="533">
        <v>2018</v>
      </c>
      <c r="I121" s="505"/>
      <c r="J121" s="505">
        <v>0.3</v>
      </c>
      <c r="K121" s="505"/>
      <c r="L121" s="505"/>
      <c r="M121" s="525"/>
      <c r="N121" s="505">
        <v>40</v>
      </c>
      <c r="O121" s="508">
        <f t="shared" si="19"/>
        <v>0.90399999999999991</v>
      </c>
      <c r="P121" s="505"/>
      <c r="Q121" s="514"/>
      <c r="R121" s="505"/>
      <c r="S121" s="505"/>
      <c r="T121" s="508">
        <f t="shared" si="10"/>
        <v>1.204</v>
      </c>
      <c r="U121" s="508">
        <f t="shared" si="18"/>
        <v>3.4639999999999995</v>
      </c>
      <c r="V121" s="508">
        <f t="shared" si="14"/>
        <v>0.53109999999999991</v>
      </c>
      <c r="W121" s="508">
        <f t="shared" si="12"/>
        <v>3.9950999999999994</v>
      </c>
      <c r="X121" s="509">
        <f t="shared" si="13"/>
        <v>5193.6299999999992</v>
      </c>
    </row>
    <row r="122" spans="1:24" x14ac:dyDescent="0.2">
      <c r="A122" s="505">
        <v>101</v>
      </c>
      <c r="B122" s="506" t="s">
        <v>356</v>
      </c>
      <c r="C122" s="507">
        <v>29955</v>
      </c>
      <c r="D122" s="505" t="s">
        <v>60</v>
      </c>
      <c r="E122" s="385">
        <v>2.66</v>
      </c>
      <c r="F122" s="505">
        <v>1</v>
      </c>
      <c r="G122" s="505">
        <v>11</v>
      </c>
      <c r="H122" s="533">
        <v>2016</v>
      </c>
      <c r="I122" s="505"/>
      <c r="J122" s="505">
        <v>0.3</v>
      </c>
      <c r="K122" s="505"/>
      <c r="L122" s="505"/>
      <c r="M122" s="525"/>
      <c r="N122" s="505">
        <v>40</v>
      </c>
      <c r="O122" s="508">
        <f t="shared" si="19"/>
        <v>1.0640000000000001</v>
      </c>
      <c r="P122" s="505"/>
      <c r="Q122" s="514"/>
      <c r="R122" s="516"/>
      <c r="S122" s="525"/>
      <c r="T122" s="508">
        <f t="shared" si="10"/>
        <v>1.3640000000000001</v>
      </c>
      <c r="U122" s="508">
        <f t="shared" si="18"/>
        <v>4.024</v>
      </c>
      <c r="V122" s="508">
        <f t="shared" si="14"/>
        <v>0.6251000000000001</v>
      </c>
      <c r="W122" s="508">
        <f t="shared" si="12"/>
        <v>4.6490999999999998</v>
      </c>
      <c r="X122" s="509">
        <f t="shared" si="13"/>
        <v>6043.83</v>
      </c>
    </row>
    <row r="123" spans="1:24" s="556" customFormat="1" x14ac:dyDescent="0.2">
      <c r="A123" s="533">
        <v>102</v>
      </c>
      <c r="B123" s="520" t="s">
        <v>38</v>
      </c>
      <c r="C123" s="521">
        <v>31310</v>
      </c>
      <c r="D123" s="519" t="s">
        <v>60</v>
      </c>
      <c r="E123" s="522">
        <v>2.46</v>
      </c>
      <c r="F123" s="519">
        <v>1</v>
      </c>
      <c r="G123" s="519">
        <v>5</v>
      </c>
      <c r="H123" s="533">
        <v>2016</v>
      </c>
      <c r="I123" s="519"/>
      <c r="J123" s="519">
        <v>0.3</v>
      </c>
      <c r="K123" s="519"/>
      <c r="L123" s="519"/>
      <c r="M123" s="519"/>
      <c r="N123" s="519">
        <v>40</v>
      </c>
      <c r="O123" s="523">
        <f t="shared" si="19"/>
        <v>0.98399999999999999</v>
      </c>
      <c r="P123" s="519"/>
      <c r="Q123" s="523"/>
      <c r="R123" s="524"/>
      <c r="S123" s="519"/>
      <c r="T123" s="508">
        <f t="shared" si="10"/>
        <v>1.284</v>
      </c>
      <c r="U123" s="508">
        <f t="shared" si="18"/>
        <v>3.7439999999999998</v>
      </c>
      <c r="V123" s="508">
        <f t="shared" si="14"/>
        <v>0.57810000000000006</v>
      </c>
      <c r="W123" s="508">
        <f t="shared" si="12"/>
        <v>4.3220999999999998</v>
      </c>
      <c r="X123" s="509">
        <f t="shared" si="13"/>
        <v>5618.73</v>
      </c>
    </row>
    <row r="124" spans="1:24" x14ac:dyDescent="0.2">
      <c r="A124" s="505">
        <v>103</v>
      </c>
      <c r="B124" s="506" t="s">
        <v>357</v>
      </c>
      <c r="C124" s="507">
        <v>31853</v>
      </c>
      <c r="D124" s="505" t="s">
        <v>60</v>
      </c>
      <c r="E124" s="385">
        <v>2.46</v>
      </c>
      <c r="F124" s="505">
        <v>1</v>
      </c>
      <c r="G124" s="505">
        <v>6</v>
      </c>
      <c r="H124" s="533">
        <v>2017</v>
      </c>
      <c r="I124" s="505"/>
      <c r="J124" s="505">
        <v>0.3</v>
      </c>
      <c r="K124" s="505"/>
      <c r="L124" s="505"/>
      <c r="M124" s="525"/>
      <c r="N124" s="505">
        <v>40</v>
      </c>
      <c r="O124" s="508">
        <f t="shared" si="19"/>
        <v>0.98399999999999999</v>
      </c>
      <c r="P124" s="505"/>
      <c r="Q124" s="514"/>
      <c r="R124" s="516"/>
      <c r="S124" s="505"/>
      <c r="T124" s="508">
        <f t="shared" si="10"/>
        <v>1.284</v>
      </c>
      <c r="U124" s="508">
        <f t="shared" si="18"/>
        <v>3.7439999999999998</v>
      </c>
      <c r="V124" s="508">
        <f t="shared" si="14"/>
        <v>0.57810000000000006</v>
      </c>
      <c r="W124" s="508">
        <f t="shared" si="12"/>
        <v>4.3220999999999998</v>
      </c>
      <c r="X124" s="509">
        <f t="shared" si="13"/>
        <v>5618.73</v>
      </c>
    </row>
    <row r="125" spans="1:24" x14ac:dyDescent="0.2">
      <c r="A125" s="834" t="s">
        <v>358</v>
      </c>
      <c r="B125" s="835"/>
      <c r="C125" s="517"/>
      <c r="D125" s="505"/>
      <c r="E125" s="385"/>
      <c r="F125" s="505"/>
      <c r="G125" s="505"/>
      <c r="H125" s="533"/>
      <c r="I125" s="505"/>
      <c r="J125" s="505"/>
      <c r="K125" s="505"/>
      <c r="L125" s="505"/>
      <c r="M125" s="505"/>
      <c r="N125" s="505"/>
      <c r="O125" s="508"/>
      <c r="P125" s="505"/>
      <c r="Q125" s="514"/>
      <c r="R125" s="505"/>
      <c r="S125" s="505"/>
      <c r="T125" s="508">
        <f t="shared" si="10"/>
        <v>0</v>
      </c>
      <c r="U125" s="508">
        <f t="shared" si="18"/>
        <v>0</v>
      </c>
      <c r="V125" s="508">
        <f t="shared" si="14"/>
        <v>0</v>
      </c>
      <c r="W125" s="508">
        <f t="shared" si="12"/>
        <v>0</v>
      </c>
      <c r="X125" s="509">
        <f t="shared" si="13"/>
        <v>0</v>
      </c>
    </row>
    <row r="126" spans="1:24" x14ac:dyDescent="0.2">
      <c r="A126" s="505">
        <v>104</v>
      </c>
      <c r="B126" s="506" t="s">
        <v>359</v>
      </c>
      <c r="C126" s="505" t="s">
        <v>360</v>
      </c>
      <c r="D126" s="505" t="s">
        <v>67</v>
      </c>
      <c r="E126" s="385">
        <v>4.9800000000000004</v>
      </c>
      <c r="F126" s="505">
        <v>1</v>
      </c>
      <c r="G126" s="505">
        <v>11</v>
      </c>
      <c r="H126" s="533">
        <v>2015</v>
      </c>
      <c r="I126" s="505">
        <v>0.4</v>
      </c>
      <c r="J126" s="505">
        <v>0.3</v>
      </c>
      <c r="K126" s="505"/>
      <c r="L126" s="505"/>
      <c r="M126" s="505"/>
      <c r="N126" s="505">
        <v>70</v>
      </c>
      <c r="O126" s="508">
        <f>SUM(E126+I126+Q126+R126)*N126%</f>
        <v>3.7660000000000005</v>
      </c>
      <c r="P126" s="505"/>
      <c r="Q126" s="514"/>
      <c r="R126" s="505"/>
      <c r="S126" s="505"/>
      <c r="T126" s="508">
        <f t="shared" si="10"/>
        <v>4.4660000000000002</v>
      </c>
      <c r="U126" s="508">
        <f t="shared" si="18"/>
        <v>9.4460000000000015</v>
      </c>
      <c r="V126" s="508">
        <f t="shared" si="14"/>
        <v>1.2643000000000002</v>
      </c>
      <c r="W126" s="508">
        <f t="shared" si="12"/>
        <v>10.710300000000002</v>
      </c>
      <c r="X126" s="509">
        <f t="shared" si="13"/>
        <v>13923.390000000003</v>
      </c>
    </row>
    <row r="127" spans="1:24" x14ac:dyDescent="0.2">
      <c r="A127" s="505">
        <v>105</v>
      </c>
      <c r="B127" s="506" t="s">
        <v>17</v>
      </c>
      <c r="C127" s="507">
        <v>32552</v>
      </c>
      <c r="D127" s="505" t="s">
        <v>59</v>
      </c>
      <c r="E127" s="385">
        <v>2.2599999999999998</v>
      </c>
      <c r="F127" s="505">
        <v>13</v>
      </c>
      <c r="G127" s="505">
        <v>4</v>
      </c>
      <c r="H127" s="533">
        <v>2018</v>
      </c>
      <c r="I127" s="505"/>
      <c r="J127" s="505">
        <v>0.3</v>
      </c>
      <c r="K127" s="505"/>
      <c r="L127" s="505"/>
      <c r="M127" s="505"/>
      <c r="N127" s="505">
        <v>70</v>
      </c>
      <c r="O127" s="508">
        <f>SUM(E127+I127+Q127+R127)*N127%</f>
        <v>1.5819999999999999</v>
      </c>
      <c r="P127" s="505"/>
      <c r="Q127" s="514"/>
      <c r="R127" s="505"/>
      <c r="S127" s="505"/>
      <c r="T127" s="508">
        <f t="shared" si="10"/>
        <v>1.8819999999999999</v>
      </c>
      <c r="U127" s="508">
        <f t="shared" si="18"/>
        <v>4.1419999999999995</v>
      </c>
      <c r="V127" s="508">
        <f t="shared" si="14"/>
        <v>0.53109999999999991</v>
      </c>
      <c r="W127" s="508">
        <f t="shared" si="12"/>
        <v>4.6730999999999998</v>
      </c>
      <c r="X127" s="509">
        <f t="shared" si="13"/>
        <v>6075.03</v>
      </c>
    </row>
    <row r="128" spans="1:24" x14ac:dyDescent="0.2">
      <c r="A128" s="505">
        <v>106</v>
      </c>
      <c r="B128" s="506" t="s">
        <v>361</v>
      </c>
      <c r="C128" s="505" t="s">
        <v>362</v>
      </c>
      <c r="D128" s="505" t="s">
        <v>57</v>
      </c>
      <c r="E128" s="385">
        <v>2.46</v>
      </c>
      <c r="F128" s="505">
        <v>2</v>
      </c>
      <c r="G128" s="505">
        <v>12</v>
      </c>
      <c r="H128" s="533">
        <v>2016</v>
      </c>
      <c r="I128" s="505"/>
      <c r="J128" s="505">
        <v>0.3</v>
      </c>
      <c r="K128" s="505"/>
      <c r="L128" s="505"/>
      <c r="M128" s="505"/>
      <c r="N128" s="505">
        <v>70</v>
      </c>
      <c r="O128" s="508">
        <f>SUM(E128+I128+Q128+R128)*N128%</f>
        <v>1.722</v>
      </c>
      <c r="P128" s="505"/>
      <c r="Q128" s="514"/>
      <c r="R128" s="505"/>
      <c r="S128" s="505"/>
      <c r="T128" s="508">
        <f t="shared" si="10"/>
        <v>2.0219999999999998</v>
      </c>
      <c r="U128" s="508">
        <f t="shared" si="18"/>
        <v>4.4819999999999993</v>
      </c>
      <c r="V128" s="508">
        <f t="shared" si="14"/>
        <v>0.57810000000000006</v>
      </c>
      <c r="W128" s="508">
        <f t="shared" si="12"/>
        <v>5.0600999999999994</v>
      </c>
      <c r="X128" s="509">
        <f t="shared" si="13"/>
        <v>6578.1299999999992</v>
      </c>
    </row>
    <row r="129" spans="1:24" s="501" customFormat="1" x14ac:dyDescent="0.2">
      <c r="A129" s="360">
        <v>107</v>
      </c>
      <c r="B129" s="497" t="s">
        <v>363</v>
      </c>
      <c r="C129" s="360" t="s">
        <v>364</v>
      </c>
      <c r="D129" s="360" t="s">
        <v>59</v>
      </c>
      <c r="E129" s="359">
        <v>4.0599999999999996</v>
      </c>
      <c r="F129" s="360">
        <v>1</v>
      </c>
      <c r="G129" s="360">
        <v>12</v>
      </c>
      <c r="H129" s="555">
        <v>2017</v>
      </c>
      <c r="I129" s="360"/>
      <c r="J129" s="360">
        <v>0.3</v>
      </c>
      <c r="K129" s="360"/>
      <c r="L129" s="360"/>
      <c r="M129" s="360"/>
      <c r="N129" s="360">
        <v>40</v>
      </c>
      <c r="O129" s="498">
        <f>SUM(E129+I129+Q129+R129)*N129%</f>
        <v>1.6239999999999999</v>
      </c>
      <c r="P129" s="360"/>
      <c r="Q129" s="499"/>
      <c r="R129" s="360"/>
      <c r="S129" s="360"/>
      <c r="T129" s="498">
        <f t="shared" si="10"/>
        <v>1.9239999999999999</v>
      </c>
      <c r="U129" s="498">
        <f t="shared" si="18"/>
        <v>5.984</v>
      </c>
      <c r="V129" s="508">
        <f t="shared" si="14"/>
        <v>0.95409999999999995</v>
      </c>
      <c r="W129" s="498">
        <f t="shared" si="12"/>
        <v>6.9381000000000004</v>
      </c>
      <c r="X129" s="500">
        <f t="shared" si="13"/>
        <v>9019.5300000000007</v>
      </c>
    </row>
    <row r="130" spans="1:24" s="501" customFormat="1" x14ac:dyDescent="0.2">
      <c r="A130" s="360">
        <v>108</v>
      </c>
      <c r="B130" s="549" t="s">
        <v>136</v>
      </c>
      <c r="C130" s="477" t="s">
        <v>365</v>
      </c>
      <c r="D130" s="477">
        <v>16122</v>
      </c>
      <c r="E130" s="476">
        <v>3.63</v>
      </c>
      <c r="F130" s="477">
        <v>1</v>
      </c>
      <c r="G130" s="477">
        <v>12</v>
      </c>
      <c r="H130" s="555">
        <v>2017</v>
      </c>
      <c r="I130" s="477"/>
      <c r="J130" s="477">
        <v>0.3</v>
      </c>
      <c r="K130" s="477"/>
      <c r="L130" s="477"/>
      <c r="M130" s="477"/>
      <c r="N130" s="477">
        <v>40</v>
      </c>
      <c r="O130" s="475">
        <f>SUM(E130+I130+Q130+R130)*N130%</f>
        <v>1.5826799999999999</v>
      </c>
      <c r="P130" s="477">
        <v>9</v>
      </c>
      <c r="Q130" s="475">
        <f>SUM(E130)*P130/100</f>
        <v>0.32669999999999999</v>
      </c>
      <c r="R130" s="477"/>
      <c r="S130" s="477"/>
      <c r="T130" s="498">
        <f t="shared" si="10"/>
        <v>2.2093799999999999</v>
      </c>
      <c r="U130" s="498">
        <f t="shared" si="18"/>
        <v>5.8393800000000002</v>
      </c>
      <c r="V130" s="508">
        <f t="shared" si="14"/>
        <v>0.92982449999999983</v>
      </c>
      <c r="W130" s="498">
        <f t="shared" si="12"/>
        <v>6.7692044999999998</v>
      </c>
      <c r="X130" s="500">
        <f t="shared" si="13"/>
        <v>8799.9658500000005</v>
      </c>
    </row>
    <row r="131" spans="1:24" x14ac:dyDescent="0.2">
      <c r="A131" s="834" t="s">
        <v>404</v>
      </c>
      <c r="B131" s="835"/>
      <c r="C131" s="526"/>
      <c r="D131" s="517"/>
      <c r="E131" s="385"/>
      <c r="F131" s="505"/>
      <c r="G131" s="505"/>
      <c r="H131" s="533"/>
      <c r="I131" s="505"/>
      <c r="J131" s="505"/>
      <c r="K131" s="505"/>
      <c r="L131" s="505"/>
      <c r="M131" s="505"/>
      <c r="N131" s="505"/>
      <c r="O131" s="508"/>
      <c r="P131" s="505"/>
      <c r="Q131" s="514"/>
      <c r="R131" s="505"/>
      <c r="S131" s="505"/>
      <c r="T131" s="508">
        <f t="shared" si="10"/>
        <v>0</v>
      </c>
      <c r="U131" s="508">
        <f t="shared" si="18"/>
        <v>0</v>
      </c>
      <c r="V131" s="508">
        <f t="shared" si="14"/>
        <v>0</v>
      </c>
      <c r="W131" s="508">
        <f t="shared" si="12"/>
        <v>0</v>
      </c>
      <c r="X131" s="509">
        <f t="shared" si="13"/>
        <v>0</v>
      </c>
    </row>
    <row r="132" spans="1:24" x14ac:dyDescent="0.2">
      <c r="A132" s="505">
        <v>109</v>
      </c>
      <c r="B132" s="506" t="s">
        <v>366</v>
      </c>
      <c r="C132" s="507">
        <v>31547</v>
      </c>
      <c r="D132" s="505" t="s">
        <v>112</v>
      </c>
      <c r="E132" s="385">
        <v>2.67</v>
      </c>
      <c r="F132" s="505">
        <v>1</v>
      </c>
      <c r="G132" s="505">
        <v>1</v>
      </c>
      <c r="H132" s="533">
        <v>2016</v>
      </c>
      <c r="I132" s="505">
        <v>0.4</v>
      </c>
      <c r="J132" s="505">
        <v>0.3</v>
      </c>
      <c r="K132" s="505"/>
      <c r="L132" s="505"/>
      <c r="M132" s="505">
        <v>0.2</v>
      </c>
      <c r="N132" s="505">
        <v>70</v>
      </c>
      <c r="O132" s="508">
        <f t="shared" ref="O132:O141" si="20">SUM(E132+I132+Q132+R132)*N132%</f>
        <v>2.1489999999999996</v>
      </c>
      <c r="P132" s="505"/>
      <c r="Q132" s="514"/>
      <c r="R132" s="516"/>
      <c r="S132" s="505">
        <v>0.4</v>
      </c>
      <c r="T132" s="508">
        <f t="shared" si="10"/>
        <v>3.4489999999999994</v>
      </c>
      <c r="U132" s="508">
        <f t="shared" si="18"/>
        <v>6.1189999999999998</v>
      </c>
      <c r="V132" s="508">
        <f t="shared" si="14"/>
        <v>0.72144999999999992</v>
      </c>
      <c r="W132" s="508">
        <f t="shared" si="12"/>
        <v>6.8404499999999997</v>
      </c>
      <c r="X132" s="509">
        <f t="shared" si="13"/>
        <v>8892.5849999999991</v>
      </c>
    </row>
    <row r="133" spans="1:24" x14ac:dyDescent="0.2">
      <c r="A133" s="505">
        <v>110</v>
      </c>
      <c r="B133" s="506" t="s">
        <v>367</v>
      </c>
      <c r="C133" s="507">
        <v>33601</v>
      </c>
      <c r="D133" s="505" t="s">
        <v>112</v>
      </c>
      <c r="E133" s="385">
        <v>2.34</v>
      </c>
      <c r="F133" s="505">
        <v>1</v>
      </c>
      <c r="G133" s="505">
        <v>1</v>
      </c>
      <c r="H133" s="533">
        <v>2016</v>
      </c>
      <c r="I133" s="505">
        <v>0.3</v>
      </c>
      <c r="J133" s="505">
        <v>0.3</v>
      </c>
      <c r="K133" s="505"/>
      <c r="L133" s="505"/>
      <c r="M133" s="505">
        <v>0.2</v>
      </c>
      <c r="N133" s="505">
        <v>40</v>
      </c>
      <c r="O133" s="508">
        <f t="shared" si="20"/>
        <v>1.0559999999999998</v>
      </c>
      <c r="P133" s="505"/>
      <c r="Q133" s="514"/>
      <c r="R133" s="516"/>
      <c r="S133" s="505">
        <v>0.4</v>
      </c>
      <c r="T133" s="508">
        <f t="shared" si="10"/>
        <v>2.2559999999999998</v>
      </c>
      <c r="U133" s="508">
        <f t="shared" si="18"/>
        <v>4.5960000000000001</v>
      </c>
      <c r="V133" s="508">
        <f t="shared" si="14"/>
        <v>0.62039999999999995</v>
      </c>
      <c r="W133" s="508">
        <f t="shared" si="12"/>
        <v>5.2164000000000001</v>
      </c>
      <c r="X133" s="509">
        <f t="shared" si="13"/>
        <v>6781.3200000000006</v>
      </c>
    </row>
    <row r="134" spans="1:24" x14ac:dyDescent="0.2">
      <c r="A134" s="505">
        <v>111</v>
      </c>
      <c r="B134" s="506" t="s">
        <v>368</v>
      </c>
      <c r="C134" s="507">
        <v>29653</v>
      </c>
      <c r="D134" s="505" t="s">
        <v>59</v>
      </c>
      <c r="E134" s="385">
        <v>2.66</v>
      </c>
      <c r="F134" s="505">
        <v>15</v>
      </c>
      <c r="G134" s="505">
        <v>8</v>
      </c>
      <c r="H134" s="533">
        <v>2016</v>
      </c>
      <c r="I134" s="505"/>
      <c r="J134" s="505">
        <v>0.3</v>
      </c>
      <c r="K134" s="505"/>
      <c r="L134" s="505"/>
      <c r="M134" s="505">
        <v>0.2</v>
      </c>
      <c r="N134" s="505">
        <v>40</v>
      </c>
      <c r="O134" s="508">
        <f t="shared" si="20"/>
        <v>1.0640000000000001</v>
      </c>
      <c r="P134" s="505"/>
      <c r="Q134" s="514"/>
      <c r="R134" s="516"/>
      <c r="S134" s="505">
        <v>0.4</v>
      </c>
      <c r="T134" s="508">
        <f t="shared" si="10"/>
        <v>1.964</v>
      </c>
      <c r="U134" s="508">
        <f t="shared" si="18"/>
        <v>4.6240000000000006</v>
      </c>
      <c r="V134" s="508">
        <f t="shared" si="14"/>
        <v>0.6251000000000001</v>
      </c>
      <c r="W134" s="508">
        <f t="shared" si="12"/>
        <v>5.2491000000000003</v>
      </c>
      <c r="X134" s="509">
        <f t="shared" si="13"/>
        <v>6823.8300000000008</v>
      </c>
    </row>
    <row r="135" spans="1:24" x14ac:dyDescent="0.2">
      <c r="A135" s="505">
        <v>112</v>
      </c>
      <c r="B135" s="506" t="s">
        <v>36</v>
      </c>
      <c r="C135" s="507">
        <v>25431</v>
      </c>
      <c r="D135" s="505" t="s">
        <v>59</v>
      </c>
      <c r="E135" s="385">
        <v>4.0599999999999996</v>
      </c>
      <c r="F135" s="505">
        <v>1</v>
      </c>
      <c r="G135" s="505">
        <v>1</v>
      </c>
      <c r="H135" s="533">
        <v>2016</v>
      </c>
      <c r="I135" s="505"/>
      <c r="J135" s="505">
        <v>0.3</v>
      </c>
      <c r="K135" s="505"/>
      <c r="L135" s="505"/>
      <c r="M135" s="505">
        <v>0.2</v>
      </c>
      <c r="N135" s="505">
        <v>40</v>
      </c>
      <c r="O135" s="508">
        <f t="shared" si="20"/>
        <v>1.6239999999999999</v>
      </c>
      <c r="P135" s="505"/>
      <c r="Q135" s="514"/>
      <c r="R135" s="516"/>
      <c r="S135" s="505">
        <v>0.4</v>
      </c>
      <c r="T135" s="508">
        <f t="shared" si="10"/>
        <v>2.5239999999999996</v>
      </c>
      <c r="U135" s="508">
        <f t="shared" si="18"/>
        <v>6.5839999999999996</v>
      </c>
      <c r="V135" s="508">
        <f t="shared" si="14"/>
        <v>0.95409999999999995</v>
      </c>
      <c r="W135" s="508">
        <f t="shared" si="12"/>
        <v>7.5381</v>
      </c>
      <c r="X135" s="509">
        <f t="shared" si="13"/>
        <v>9799.5300000000007</v>
      </c>
    </row>
    <row r="136" spans="1:24" s="501" customFormat="1" x14ac:dyDescent="0.2">
      <c r="A136" s="360">
        <v>113</v>
      </c>
      <c r="B136" s="497" t="s">
        <v>369</v>
      </c>
      <c r="C136" s="547">
        <v>26378</v>
      </c>
      <c r="D136" s="360" t="s">
        <v>57</v>
      </c>
      <c r="E136" s="359">
        <v>2.66</v>
      </c>
      <c r="F136" s="360">
        <v>1</v>
      </c>
      <c r="G136" s="360">
        <v>11</v>
      </c>
      <c r="H136" s="555">
        <v>2017</v>
      </c>
      <c r="I136" s="360"/>
      <c r="J136" s="360">
        <v>0.3</v>
      </c>
      <c r="K136" s="360"/>
      <c r="L136" s="360"/>
      <c r="M136" s="360">
        <v>0.2</v>
      </c>
      <c r="N136" s="360">
        <v>70</v>
      </c>
      <c r="O136" s="498">
        <f t="shared" si="20"/>
        <v>1.8619999999999999</v>
      </c>
      <c r="P136" s="360"/>
      <c r="Q136" s="499"/>
      <c r="R136" s="552"/>
      <c r="S136" s="360">
        <v>0.4</v>
      </c>
      <c r="T136" s="498">
        <f t="shared" si="10"/>
        <v>2.762</v>
      </c>
      <c r="U136" s="498">
        <f t="shared" si="18"/>
        <v>5.4220000000000006</v>
      </c>
      <c r="V136" s="508">
        <f t="shared" si="14"/>
        <v>0.6251000000000001</v>
      </c>
      <c r="W136" s="498">
        <f t="shared" si="12"/>
        <v>6.0471000000000004</v>
      </c>
      <c r="X136" s="500">
        <f t="shared" si="13"/>
        <v>7861.2300000000005</v>
      </c>
    </row>
    <row r="137" spans="1:24" x14ac:dyDescent="0.2">
      <c r="A137" s="505">
        <v>114</v>
      </c>
      <c r="B137" s="506" t="s">
        <v>370</v>
      </c>
      <c r="C137" s="507">
        <v>31608</v>
      </c>
      <c r="D137" s="505" t="s">
        <v>57</v>
      </c>
      <c r="E137" s="385">
        <v>2.46</v>
      </c>
      <c r="F137" s="505">
        <v>1</v>
      </c>
      <c r="G137" s="505">
        <v>6</v>
      </c>
      <c r="H137" s="533">
        <v>2017</v>
      </c>
      <c r="I137" s="505"/>
      <c r="J137" s="505">
        <v>0.3</v>
      </c>
      <c r="K137" s="505"/>
      <c r="L137" s="505"/>
      <c r="M137" s="505">
        <v>0.2</v>
      </c>
      <c r="N137" s="505">
        <v>40</v>
      </c>
      <c r="O137" s="508">
        <f t="shared" si="20"/>
        <v>0.98399999999999999</v>
      </c>
      <c r="P137" s="505"/>
      <c r="Q137" s="514"/>
      <c r="R137" s="516"/>
      <c r="S137" s="505">
        <v>0.4</v>
      </c>
      <c r="T137" s="508">
        <f t="shared" si="10"/>
        <v>1.8839999999999999</v>
      </c>
      <c r="U137" s="508">
        <f t="shared" si="18"/>
        <v>4.3439999999999994</v>
      </c>
      <c r="V137" s="508">
        <f t="shared" si="14"/>
        <v>0.57810000000000006</v>
      </c>
      <c r="W137" s="508">
        <f t="shared" si="12"/>
        <v>4.9220999999999995</v>
      </c>
      <c r="X137" s="509">
        <f t="shared" si="13"/>
        <v>6398.73</v>
      </c>
    </row>
    <row r="138" spans="1:24" x14ac:dyDescent="0.2">
      <c r="A138" s="505">
        <v>115</v>
      </c>
      <c r="B138" s="506" t="s">
        <v>371</v>
      </c>
      <c r="C138" s="507">
        <v>28856</v>
      </c>
      <c r="D138" s="505" t="s">
        <v>57</v>
      </c>
      <c r="E138" s="385">
        <v>2.86</v>
      </c>
      <c r="F138" s="505">
        <v>1</v>
      </c>
      <c r="G138" s="505">
        <v>5</v>
      </c>
      <c r="H138" s="533">
        <v>2017</v>
      </c>
      <c r="I138" s="505"/>
      <c r="J138" s="505">
        <v>0.3</v>
      </c>
      <c r="K138" s="505"/>
      <c r="L138" s="505"/>
      <c r="M138" s="505">
        <v>0.2</v>
      </c>
      <c r="N138" s="505">
        <v>40</v>
      </c>
      <c r="O138" s="508">
        <f t="shared" si="20"/>
        <v>1.1439999999999999</v>
      </c>
      <c r="P138" s="505"/>
      <c r="Q138" s="514"/>
      <c r="R138" s="516"/>
      <c r="S138" s="505">
        <v>0.4</v>
      </c>
      <c r="T138" s="508">
        <f t="shared" si="10"/>
        <v>2.044</v>
      </c>
      <c r="U138" s="508">
        <f t="shared" si="18"/>
        <v>4.9039999999999999</v>
      </c>
      <c r="V138" s="508">
        <f t="shared" si="14"/>
        <v>0.67209999999999992</v>
      </c>
      <c r="W138" s="508">
        <f t="shared" si="12"/>
        <v>5.5761000000000003</v>
      </c>
      <c r="X138" s="509">
        <f t="shared" si="13"/>
        <v>7248.93</v>
      </c>
    </row>
    <row r="139" spans="1:24" x14ac:dyDescent="0.2">
      <c r="A139" s="505">
        <v>116</v>
      </c>
      <c r="B139" s="506" t="s">
        <v>37</v>
      </c>
      <c r="C139" s="507">
        <v>29718</v>
      </c>
      <c r="D139" s="505" t="s">
        <v>64</v>
      </c>
      <c r="E139" s="385">
        <v>2.86</v>
      </c>
      <c r="F139" s="505">
        <v>1</v>
      </c>
      <c r="G139" s="505">
        <v>2</v>
      </c>
      <c r="H139" s="533">
        <v>2018</v>
      </c>
      <c r="I139" s="505"/>
      <c r="J139" s="505">
        <v>0.3</v>
      </c>
      <c r="K139" s="505"/>
      <c r="L139" s="505"/>
      <c r="M139" s="505">
        <v>0.2</v>
      </c>
      <c r="N139" s="505">
        <v>70</v>
      </c>
      <c r="O139" s="508">
        <f t="shared" si="20"/>
        <v>2.0019999999999998</v>
      </c>
      <c r="P139" s="505"/>
      <c r="Q139" s="514"/>
      <c r="R139" s="516"/>
      <c r="S139" s="505">
        <v>0.4</v>
      </c>
      <c r="T139" s="508">
        <f t="shared" ref="T139:T154" si="21">SUM(I139+J139+K139+L139+M139+O139+Q139+R139+S139)</f>
        <v>2.9019999999999997</v>
      </c>
      <c r="U139" s="508">
        <f t="shared" ref="U139:U154" si="22">SUM(E139+T139)</f>
        <v>5.7619999999999996</v>
      </c>
      <c r="V139" s="508">
        <f t="shared" si="14"/>
        <v>0.67209999999999992</v>
      </c>
      <c r="W139" s="508">
        <f t="shared" ref="W139:W154" si="23">SUM(U139+V139)</f>
        <v>6.434099999999999</v>
      </c>
      <c r="X139" s="509">
        <f t="shared" ref="X139:X154" si="24">SUM(W139)*1300</f>
        <v>8364.3299999999981</v>
      </c>
    </row>
    <row r="140" spans="1:24" x14ac:dyDescent="0.2">
      <c r="A140" s="505">
        <v>117</v>
      </c>
      <c r="B140" s="506" t="s">
        <v>372</v>
      </c>
      <c r="C140" s="507">
        <v>31677</v>
      </c>
      <c r="D140" s="505" t="s">
        <v>64</v>
      </c>
      <c r="E140" s="385">
        <v>2.46</v>
      </c>
      <c r="F140" s="505">
        <v>1</v>
      </c>
      <c r="G140" s="505">
        <v>12</v>
      </c>
      <c r="H140" s="533">
        <v>2016</v>
      </c>
      <c r="I140" s="505"/>
      <c r="J140" s="505">
        <v>0.3</v>
      </c>
      <c r="K140" s="505"/>
      <c r="L140" s="505"/>
      <c r="M140" s="505">
        <v>0.2</v>
      </c>
      <c r="N140" s="505">
        <v>70</v>
      </c>
      <c r="O140" s="508">
        <f t="shared" si="20"/>
        <v>1.722</v>
      </c>
      <c r="P140" s="505"/>
      <c r="Q140" s="514"/>
      <c r="R140" s="516"/>
      <c r="S140" s="505">
        <v>0.4</v>
      </c>
      <c r="T140" s="508">
        <f t="shared" si="21"/>
        <v>2.6219999999999999</v>
      </c>
      <c r="U140" s="508">
        <f t="shared" si="22"/>
        <v>5.0819999999999999</v>
      </c>
      <c r="V140" s="508">
        <f t="shared" ref="V140:V154" si="25">SUM(E140+I140+Q140+R140)*23.5/100</f>
        <v>0.57810000000000006</v>
      </c>
      <c r="W140" s="508">
        <f t="shared" si="23"/>
        <v>5.6600999999999999</v>
      </c>
      <c r="X140" s="509">
        <f t="shared" si="24"/>
        <v>7358.13</v>
      </c>
    </row>
    <row r="141" spans="1:24" s="501" customFormat="1" x14ac:dyDescent="0.2">
      <c r="A141" s="360">
        <v>118</v>
      </c>
      <c r="B141" s="497" t="s">
        <v>373</v>
      </c>
      <c r="C141" s="547">
        <v>32139</v>
      </c>
      <c r="D141" s="360" t="s">
        <v>59</v>
      </c>
      <c r="E141" s="359">
        <v>2.66</v>
      </c>
      <c r="F141" s="360">
        <v>1</v>
      </c>
      <c r="G141" s="360">
        <v>11</v>
      </c>
      <c r="H141" s="555">
        <v>2017</v>
      </c>
      <c r="I141" s="360"/>
      <c r="J141" s="360">
        <v>0.3</v>
      </c>
      <c r="K141" s="360"/>
      <c r="L141" s="360"/>
      <c r="M141" s="360">
        <v>0.2</v>
      </c>
      <c r="N141" s="360">
        <v>40</v>
      </c>
      <c r="O141" s="498">
        <f t="shared" si="20"/>
        <v>1.0640000000000001</v>
      </c>
      <c r="P141" s="360"/>
      <c r="Q141" s="499"/>
      <c r="R141" s="552"/>
      <c r="S141" s="360">
        <v>0.4</v>
      </c>
      <c r="T141" s="498">
        <f t="shared" si="21"/>
        <v>1.964</v>
      </c>
      <c r="U141" s="498">
        <f t="shared" si="22"/>
        <v>4.6240000000000006</v>
      </c>
      <c r="V141" s="508">
        <f t="shared" si="25"/>
        <v>0.6251000000000001</v>
      </c>
      <c r="W141" s="498">
        <f t="shared" si="23"/>
        <v>5.2491000000000003</v>
      </c>
      <c r="X141" s="500">
        <f t="shared" si="24"/>
        <v>6823.8300000000008</v>
      </c>
    </row>
    <row r="142" spans="1:24" x14ac:dyDescent="0.2">
      <c r="A142" s="834" t="s">
        <v>374</v>
      </c>
      <c r="B142" s="835"/>
      <c r="C142" s="517"/>
      <c r="D142" s="505"/>
      <c r="E142" s="385"/>
      <c r="F142" s="505"/>
      <c r="G142" s="505"/>
      <c r="H142" s="533"/>
      <c r="I142" s="505"/>
      <c r="J142" s="505"/>
      <c r="K142" s="505"/>
      <c r="L142" s="505"/>
      <c r="M142" s="505"/>
      <c r="N142" s="505"/>
      <c r="O142" s="508"/>
      <c r="P142" s="505"/>
      <c r="Q142" s="514"/>
      <c r="R142" s="516"/>
      <c r="S142" s="505"/>
      <c r="T142" s="508">
        <f t="shared" si="21"/>
        <v>0</v>
      </c>
      <c r="U142" s="508">
        <f t="shared" si="22"/>
        <v>0</v>
      </c>
      <c r="V142" s="508">
        <f t="shared" si="25"/>
        <v>0</v>
      </c>
      <c r="W142" s="508">
        <f t="shared" si="23"/>
        <v>0</v>
      </c>
      <c r="X142" s="509">
        <f t="shared" si="24"/>
        <v>0</v>
      </c>
    </row>
    <row r="143" spans="1:24" s="501" customFormat="1" x14ac:dyDescent="0.2">
      <c r="A143" s="360">
        <v>119</v>
      </c>
      <c r="B143" s="497" t="s">
        <v>375</v>
      </c>
      <c r="C143" s="547">
        <v>23692</v>
      </c>
      <c r="D143" s="360" t="s">
        <v>59</v>
      </c>
      <c r="E143" s="359">
        <v>4.0599999999999996</v>
      </c>
      <c r="F143" s="360">
        <v>1</v>
      </c>
      <c r="G143" s="360">
        <v>12</v>
      </c>
      <c r="H143" s="555">
        <v>2017</v>
      </c>
      <c r="I143" s="360">
        <v>0.4</v>
      </c>
      <c r="J143" s="360">
        <v>0.3</v>
      </c>
      <c r="K143" s="360"/>
      <c r="L143" s="360"/>
      <c r="M143" s="360">
        <v>0.2</v>
      </c>
      <c r="N143" s="360">
        <v>40</v>
      </c>
      <c r="O143" s="498">
        <f t="shared" ref="O143:O154" si="26">SUM(E143+I143+Q143+R143)*N143%</f>
        <v>1.9463999999999999</v>
      </c>
      <c r="P143" s="360">
        <v>10</v>
      </c>
      <c r="Q143" s="499">
        <f>SUM(E143)*P143/100</f>
        <v>0.40599999999999992</v>
      </c>
      <c r="R143" s="552"/>
      <c r="S143" s="360">
        <v>0.4</v>
      </c>
      <c r="T143" s="498">
        <f t="shared" si="21"/>
        <v>3.6523999999999996</v>
      </c>
      <c r="U143" s="498">
        <f t="shared" si="22"/>
        <v>7.7123999999999988</v>
      </c>
      <c r="V143" s="508">
        <f t="shared" si="25"/>
        <v>1.14351</v>
      </c>
      <c r="W143" s="498">
        <f t="shared" si="23"/>
        <v>8.855909999999998</v>
      </c>
      <c r="X143" s="500">
        <f t="shared" si="24"/>
        <v>11512.682999999997</v>
      </c>
    </row>
    <row r="144" spans="1:24" x14ac:dyDescent="0.2">
      <c r="A144" s="505">
        <v>120</v>
      </c>
      <c r="B144" s="506" t="s">
        <v>376</v>
      </c>
      <c r="C144" s="507">
        <v>31021</v>
      </c>
      <c r="D144" s="505" t="s">
        <v>59</v>
      </c>
      <c r="E144" s="385">
        <v>2.66</v>
      </c>
      <c r="F144" s="505">
        <v>1</v>
      </c>
      <c r="G144" s="505">
        <v>11</v>
      </c>
      <c r="H144" s="533">
        <v>2016</v>
      </c>
      <c r="I144" s="505"/>
      <c r="J144" s="505">
        <v>0.3</v>
      </c>
      <c r="K144" s="505"/>
      <c r="L144" s="505"/>
      <c r="M144" s="505">
        <v>0.2</v>
      </c>
      <c r="N144" s="505">
        <v>40</v>
      </c>
      <c r="O144" s="508">
        <f t="shared" si="26"/>
        <v>1.0640000000000001</v>
      </c>
      <c r="P144" s="505"/>
      <c r="Q144" s="514"/>
      <c r="R144" s="516"/>
      <c r="S144" s="505">
        <v>0.4</v>
      </c>
      <c r="T144" s="508">
        <f t="shared" si="21"/>
        <v>1.964</v>
      </c>
      <c r="U144" s="508">
        <f t="shared" si="22"/>
        <v>4.6240000000000006</v>
      </c>
      <c r="V144" s="508">
        <f t="shared" si="25"/>
        <v>0.6251000000000001</v>
      </c>
      <c r="W144" s="508">
        <f t="shared" si="23"/>
        <v>5.2491000000000003</v>
      </c>
      <c r="X144" s="509">
        <f t="shared" si="24"/>
        <v>6823.8300000000008</v>
      </c>
    </row>
    <row r="145" spans="1:24" x14ac:dyDescent="0.2">
      <c r="A145" s="505">
        <v>121</v>
      </c>
      <c r="B145" s="506" t="s">
        <v>377</v>
      </c>
      <c r="C145" s="507">
        <v>26137</v>
      </c>
      <c r="D145" s="505" t="s">
        <v>112</v>
      </c>
      <c r="E145" s="385">
        <v>3.99</v>
      </c>
      <c r="F145" s="505">
        <v>26</v>
      </c>
      <c r="G145" s="505">
        <v>11</v>
      </c>
      <c r="H145" s="533">
        <v>2016</v>
      </c>
      <c r="I145" s="505">
        <v>0.4</v>
      </c>
      <c r="J145" s="505">
        <v>0.3</v>
      </c>
      <c r="K145" s="505"/>
      <c r="L145" s="505"/>
      <c r="M145" s="505">
        <v>0.2</v>
      </c>
      <c r="N145" s="505">
        <v>40</v>
      </c>
      <c r="O145" s="508">
        <f t="shared" si="26"/>
        <v>1.7560000000000002</v>
      </c>
      <c r="P145" s="505"/>
      <c r="Q145" s="514"/>
      <c r="R145" s="516"/>
      <c r="S145" s="505">
        <v>0.4</v>
      </c>
      <c r="T145" s="508">
        <f t="shared" si="21"/>
        <v>3.056</v>
      </c>
      <c r="U145" s="508">
        <f t="shared" si="22"/>
        <v>7.0460000000000003</v>
      </c>
      <c r="V145" s="508">
        <f t="shared" si="25"/>
        <v>1.0316500000000002</v>
      </c>
      <c r="W145" s="508">
        <f t="shared" si="23"/>
        <v>8.0776500000000002</v>
      </c>
      <c r="X145" s="509">
        <f t="shared" si="24"/>
        <v>10500.945</v>
      </c>
    </row>
    <row r="146" spans="1:24" s="501" customFormat="1" x14ac:dyDescent="0.2">
      <c r="A146" s="360">
        <v>122</v>
      </c>
      <c r="B146" s="497" t="s">
        <v>378</v>
      </c>
      <c r="C146" s="547">
        <v>22233</v>
      </c>
      <c r="D146" s="360" t="s">
        <v>59</v>
      </c>
      <c r="E146" s="359">
        <v>4.0599999999999996</v>
      </c>
      <c r="F146" s="360">
        <v>1</v>
      </c>
      <c r="G146" s="360">
        <v>12</v>
      </c>
      <c r="H146" s="555">
        <v>2017</v>
      </c>
      <c r="I146" s="360">
        <v>0.3</v>
      </c>
      <c r="J146" s="360">
        <v>0.3</v>
      </c>
      <c r="K146" s="360"/>
      <c r="L146" s="360"/>
      <c r="M146" s="360">
        <v>0.2</v>
      </c>
      <c r="N146" s="360">
        <v>40</v>
      </c>
      <c r="O146" s="498">
        <f t="shared" si="26"/>
        <v>1.8739199999999998</v>
      </c>
      <c r="P146" s="360">
        <v>8</v>
      </c>
      <c r="Q146" s="499">
        <f>SUM(E146)*P146/100</f>
        <v>0.32479999999999998</v>
      </c>
      <c r="R146" s="552"/>
      <c r="S146" s="360">
        <v>0.4</v>
      </c>
      <c r="T146" s="498">
        <f t="shared" si="21"/>
        <v>3.3987199999999995</v>
      </c>
      <c r="U146" s="498">
        <f t="shared" si="22"/>
        <v>7.4587199999999996</v>
      </c>
      <c r="V146" s="508">
        <f t="shared" si="25"/>
        <v>1.1009279999999999</v>
      </c>
      <c r="W146" s="498">
        <f t="shared" si="23"/>
        <v>8.5596479999999993</v>
      </c>
      <c r="X146" s="500">
        <f t="shared" si="24"/>
        <v>11127.542399999998</v>
      </c>
    </row>
    <row r="147" spans="1:24" s="501" customFormat="1" x14ac:dyDescent="0.2">
      <c r="A147" s="360">
        <v>123</v>
      </c>
      <c r="B147" s="557" t="s">
        <v>214</v>
      </c>
      <c r="C147" s="558">
        <v>30675</v>
      </c>
      <c r="D147" s="554" t="s">
        <v>59</v>
      </c>
      <c r="E147" s="559">
        <v>2.66</v>
      </c>
      <c r="F147" s="554">
        <v>1</v>
      </c>
      <c r="G147" s="554">
        <v>11</v>
      </c>
      <c r="H147" s="555">
        <v>2017</v>
      </c>
      <c r="I147" s="554"/>
      <c r="J147" s="554">
        <v>0.3</v>
      </c>
      <c r="K147" s="554"/>
      <c r="L147" s="554"/>
      <c r="M147" s="554">
        <v>0.2</v>
      </c>
      <c r="N147" s="356">
        <v>40</v>
      </c>
      <c r="O147" s="498">
        <f t="shared" si="26"/>
        <v>1.0640000000000001</v>
      </c>
      <c r="P147" s="554"/>
      <c r="Q147" s="499"/>
      <c r="R147" s="560"/>
      <c r="S147" s="554">
        <v>0.4</v>
      </c>
      <c r="T147" s="498">
        <f t="shared" si="21"/>
        <v>1.964</v>
      </c>
      <c r="U147" s="498">
        <f t="shared" si="22"/>
        <v>4.6240000000000006</v>
      </c>
      <c r="V147" s="508">
        <f t="shared" si="25"/>
        <v>0.6251000000000001</v>
      </c>
      <c r="W147" s="498">
        <f t="shared" si="23"/>
        <v>5.2491000000000003</v>
      </c>
      <c r="X147" s="500">
        <f t="shared" si="24"/>
        <v>6823.8300000000008</v>
      </c>
    </row>
    <row r="148" spans="1:24" s="501" customFormat="1" x14ac:dyDescent="0.2">
      <c r="A148" s="505">
        <v>124</v>
      </c>
      <c r="B148" s="506" t="s">
        <v>379</v>
      </c>
      <c r="C148" s="507">
        <v>31250</v>
      </c>
      <c r="D148" s="505" t="s">
        <v>59</v>
      </c>
      <c r="E148" s="534">
        <v>2.46</v>
      </c>
      <c r="F148" s="505">
        <v>1</v>
      </c>
      <c r="G148" s="505">
        <v>10</v>
      </c>
      <c r="H148" s="533">
        <v>2016</v>
      </c>
      <c r="I148" s="505"/>
      <c r="J148" s="505">
        <v>0.3</v>
      </c>
      <c r="K148" s="505"/>
      <c r="L148" s="505"/>
      <c r="M148" s="505">
        <v>0.2</v>
      </c>
      <c r="N148" s="505">
        <v>40</v>
      </c>
      <c r="O148" s="508">
        <f t="shared" si="26"/>
        <v>0.98399999999999999</v>
      </c>
      <c r="P148" s="505"/>
      <c r="Q148" s="514"/>
      <c r="R148" s="516"/>
      <c r="S148" s="505">
        <v>0.4</v>
      </c>
      <c r="T148" s="508">
        <f t="shared" si="21"/>
        <v>1.8839999999999999</v>
      </c>
      <c r="U148" s="508">
        <f t="shared" si="22"/>
        <v>4.3439999999999994</v>
      </c>
      <c r="V148" s="508">
        <f t="shared" si="25"/>
        <v>0.57810000000000006</v>
      </c>
      <c r="W148" s="508">
        <f t="shared" si="23"/>
        <v>4.9220999999999995</v>
      </c>
      <c r="X148" s="509">
        <f t="shared" si="24"/>
        <v>6398.73</v>
      </c>
    </row>
    <row r="149" spans="1:24" x14ac:dyDescent="0.2">
      <c r="A149" s="505">
        <v>125</v>
      </c>
      <c r="B149" s="506" t="s">
        <v>380</v>
      </c>
      <c r="C149" s="507">
        <v>30904</v>
      </c>
      <c r="D149" s="505" t="s">
        <v>59</v>
      </c>
      <c r="E149" s="385">
        <v>2.46</v>
      </c>
      <c r="F149" s="505">
        <v>1</v>
      </c>
      <c r="G149" s="505">
        <v>10</v>
      </c>
      <c r="H149" s="533">
        <v>2016</v>
      </c>
      <c r="I149" s="505"/>
      <c r="J149" s="505">
        <v>0.3</v>
      </c>
      <c r="K149" s="505"/>
      <c r="L149" s="505"/>
      <c r="M149" s="505">
        <v>0.2</v>
      </c>
      <c r="N149" s="505">
        <v>40</v>
      </c>
      <c r="O149" s="508">
        <f t="shared" si="26"/>
        <v>0.98399999999999999</v>
      </c>
      <c r="P149" s="505"/>
      <c r="Q149" s="514"/>
      <c r="R149" s="516"/>
      <c r="S149" s="505">
        <v>0.4</v>
      </c>
      <c r="T149" s="508">
        <f t="shared" si="21"/>
        <v>1.8839999999999999</v>
      </c>
      <c r="U149" s="508">
        <f t="shared" si="22"/>
        <v>4.3439999999999994</v>
      </c>
      <c r="V149" s="508">
        <f t="shared" si="25"/>
        <v>0.57810000000000006</v>
      </c>
      <c r="W149" s="508">
        <f t="shared" si="23"/>
        <v>4.9220999999999995</v>
      </c>
      <c r="X149" s="509">
        <f t="shared" si="24"/>
        <v>6398.73</v>
      </c>
    </row>
    <row r="150" spans="1:24" x14ac:dyDescent="0.2">
      <c r="A150" s="505">
        <v>126</v>
      </c>
      <c r="B150" s="506" t="s">
        <v>381</v>
      </c>
      <c r="C150" s="507">
        <v>29874</v>
      </c>
      <c r="D150" s="505" t="s">
        <v>59</v>
      </c>
      <c r="E150" s="385">
        <v>2.46</v>
      </c>
      <c r="F150" s="505">
        <v>1</v>
      </c>
      <c r="G150" s="505">
        <v>6</v>
      </c>
      <c r="H150" s="533">
        <v>2017</v>
      </c>
      <c r="I150" s="505"/>
      <c r="J150" s="505">
        <v>0.3</v>
      </c>
      <c r="K150" s="505"/>
      <c r="L150" s="505"/>
      <c r="M150" s="505">
        <v>0.2</v>
      </c>
      <c r="N150" s="505">
        <v>40</v>
      </c>
      <c r="O150" s="508">
        <f t="shared" si="26"/>
        <v>0.98399999999999999</v>
      </c>
      <c r="P150" s="505"/>
      <c r="Q150" s="514"/>
      <c r="R150" s="516"/>
      <c r="S150" s="505">
        <v>0.4</v>
      </c>
      <c r="T150" s="508">
        <f t="shared" si="21"/>
        <v>1.8839999999999999</v>
      </c>
      <c r="U150" s="508">
        <f t="shared" si="22"/>
        <v>4.3439999999999994</v>
      </c>
      <c r="V150" s="508">
        <f t="shared" si="25"/>
        <v>0.57810000000000006</v>
      </c>
      <c r="W150" s="508">
        <f t="shared" si="23"/>
        <v>4.9220999999999995</v>
      </c>
      <c r="X150" s="509">
        <f t="shared" si="24"/>
        <v>6398.73</v>
      </c>
    </row>
    <row r="151" spans="1:24" x14ac:dyDescent="0.2">
      <c r="A151" s="505">
        <v>127</v>
      </c>
      <c r="B151" s="506" t="s">
        <v>382</v>
      </c>
      <c r="C151" s="507" t="s">
        <v>383</v>
      </c>
      <c r="D151" s="505" t="s">
        <v>75</v>
      </c>
      <c r="E151" s="385">
        <v>2.67</v>
      </c>
      <c r="F151" s="505">
        <v>1</v>
      </c>
      <c r="G151" s="505">
        <v>11</v>
      </c>
      <c r="H151" s="533">
        <v>2015</v>
      </c>
      <c r="I151" s="505">
        <v>0.3</v>
      </c>
      <c r="J151" s="505">
        <v>0.3</v>
      </c>
      <c r="K151" s="505"/>
      <c r="L151" s="505"/>
      <c r="M151" s="505">
        <v>0.2</v>
      </c>
      <c r="N151" s="505">
        <v>40</v>
      </c>
      <c r="O151" s="508">
        <f t="shared" si="26"/>
        <v>1.1879999999999999</v>
      </c>
      <c r="P151" s="505"/>
      <c r="Q151" s="514"/>
      <c r="R151" s="516"/>
      <c r="S151" s="505">
        <v>0.4</v>
      </c>
      <c r="T151" s="508">
        <f t="shared" si="21"/>
        <v>2.3879999999999999</v>
      </c>
      <c r="U151" s="508">
        <f t="shared" si="22"/>
        <v>5.0579999999999998</v>
      </c>
      <c r="V151" s="508">
        <f t="shared" si="25"/>
        <v>0.69794999999999985</v>
      </c>
      <c r="W151" s="508">
        <f t="shared" si="23"/>
        <v>5.7559499999999995</v>
      </c>
      <c r="X151" s="509">
        <f t="shared" si="24"/>
        <v>7482.7349999999997</v>
      </c>
    </row>
    <row r="152" spans="1:24" x14ac:dyDescent="0.2">
      <c r="A152" s="505">
        <v>128</v>
      </c>
      <c r="B152" s="506" t="s">
        <v>39</v>
      </c>
      <c r="C152" s="507">
        <v>32499</v>
      </c>
      <c r="D152" s="505" t="s">
        <v>75</v>
      </c>
      <c r="E152" s="385">
        <v>2.34</v>
      </c>
      <c r="F152" s="505">
        <v>1</v>
      </c>
      <c r="G152" s="505">
        <v>1</v>
      </c>
      <c r="H152" s="533">
        <v>2018</v>
      </c>
      <c r="I152" s="505"/>
      <c r="J152" s="505">
        <v>0.3</v>
      </c>
      <c r="K152" s="505"/>
      <c r="L152" s="505"/>
      <c r="M152" s="505">
        <v>0.2</v>
      </c>
      <c r="N152" s="505">
        <v>40</v>
      </c>
      <c r="O152" s="508">
        <f t="shared" si="26"/>
        <v>0.93599999999999994</v>
      </c>
      <c r="P152" s="505"/>
      <c r="Q152" s="514"/>
      <c r="R152" s="516"/>
      <c r="S152" s="505">
        <v>0.4</v>
      </c>
      <c r="T152" s="508">
        <f t="shared" si="21"/>
        <v>1.8359999999999999</v>
      </c>
      <c r="U152" s="508">
        <f t="shared" si="22"/>
        <v>4.1760000000000002</v>
      </c>
      <c r="V152" s="508">
        <f t="shared" si="25"/>
        <v>0.54989999999999994</v>
      </c>
      <c r="W152" s="508">
        <f t="shared" si="23"/>
        <v>4.7259000000000002</v>
      </c>
      <c r="X152" s="509">
        <f t="shared" si="24"/>
        <v>6143.67</v>
      </c>
    </row>
    <row r="153" spans="1:24" s="501" customFormat="1" x14ac:dyDescent="0.2">
      <c r="A153" s="360">
        <v>129</v>
      </c>
      <c r="B153" s="497" t="s">
        <v>384</v>
      </c>
      <c r="C153" s="547">
        <v>26310</v>
      </c>
      <c r="D153" s="360" t="s">
        <v>59</v>
      </c>
      <c r="E153" s="359">
        <v>4.0599999999999996</v>
      </c>
      <c r="F153" s="360">
        <v>1</v>
      </c>
      <c r="G153" s="360">
        <v>10</v>
      </c>
      <c r="H153" s="555">
        <v>2017</v>
      </c>
      <c r="I153" s="360"/>
      <c r="J153" s="360">
        <v>0.3</v>
      </c>
      <c r="K153" s="360"/>
      <c r="L153" s="360"/>
      <c r="M153" s="360">
        <v>0.2</v>
      </c>
      <c r="N153" s="360">
        <v>40</v>
      </c>
      <c r="O153" s="498">
        <f t="shared" si="26"/>
        <v>1.7052</v>
      </c>
      <c r="P153" s="360">
        <v>5</v>
      </c>
      <c r="Q153" s="499">
        <f>SUM(E153)*P153/100</f>
        <v>0.20299999999999996</v>
      </c>
      <c r="R153" s="552"/>
      <c r="S153" s="360">
        <v>0.4</v>
      </c>
      <c r="T153" s="498">
        <f t="shared" si="21"/>
        <v>2.8081999999999998</v>
      </c>
      <c r="U153" s="498">
        <f t="shared" si="22"/>
        <v>6.8681999999999999</v>
      </c>
      <c r="V153" s="508">
        <f t="shared" si="25"/>
        <v>1.0018050000000001</v>
      </c>
      <c r="W153" s="498">
        <f t="shared" si="23"/>
        <v>7.8700049999999999</v>
      </c>
      <c r="X153" s="500">
        <f t="shared" si="24"/>
        <v>10231.0065</v>
      </c>
    </row>
    <row r="154" spans="1:24" x14ac:dyDescent="0.2">
      <c r="A154" s="505">
        <v>131</v>
      </c>
      <c r="B154" s="506" t="s">
        <v>385</v>
      </c>
      <c r="C154" s="507">
        <v>33533</v>
      </c>
      <c r="D154" s="505" t="s">
        <v>59</v>
      </c>
      <c r="E154" s="385">
        <v>2.06</v>
      </c>
      <c r="F154" s="505">
        <v>1</v>
      </c>
      <c r="G154" s="505">
        <v>7</v>
      </c>
      <c r="H154" s="533">
        <v>2016</v>
      </c>
      <c r="I154" s="505"/>
      <c r="J154" s="505">
        <v>0.3</v>
      </c>
      <c r="K154" s="505"/>
      <c r="L154" s="505"/>
      <c r="M154" s="505">
        <v>0.2</v>
      </c>
      <c r="N154" s="505">
        <v>40</v>
      </c>
      <c r="O154" s="508">
        <f t="shared" si="26"/>
        <v>0.82400000000000007</v>
      </c>
      <c r="P154" s="505"/>
      <c r="Q154" s="505"/>
      <c r="R154" s="505"/>
      <c r="S154" s="516">
        <v>0.4</v>
      </c>
      <c r="T154" s="508">
        <f t="shared" si="21"/>
        <v>1.7240000000000002</v>
      </c>
      <c r="U154" s="508">
        <f t="shared" si="22"/>
        <v>3.7840000000000003</v>
      </c>
      <c r="V154" s="508">
        <f t="shared" si="25"/>
        <v>0.48410000000000003</v>
      </c>
      <c r="W154" s="508">
        <f t="shared" si="23"/>
        <v>4.2681000000000004</v>
      </c>
      <c r="X154" s="509">
        <f t="shared" si="24"/>
        <v>5548.5300000000007</v>
      </c>
    </row>
    <row r="155" spans="1:24" x14ac:dyDescent="0.2">
      <c r="A155" s="836" t="s">
        <v>55</v>
      </c>
      <c r="B155" s="837"/>
      <c r="C155" s="535"/>
      <c r="D155" s="535"/>
      <c r="E155" s="536">
        <f>SUM(E11:E154)</f>
        <v>407.47000000000008</v>
      </c>
      <c r="F155" s="536"/>
      <c r="G155" s="536"/>
      <c r="H155" s="585" t="s">
        <v>15</v>
      </c>
      <c r="I155" s="536">
        <f>SUM(I11:I154)</f>
        <v>14.500000000000009</v>
      </c>
      <c r="J155" s="536">
        <f>SUM(J11:J154)</f>
        <v>38.999999999999986</v>
      </c>
      <c r="K155" s="536">
        <f>SUM(K11:K154)</f>
        <v>2.7</v>
      </c>
      <c r="L155" s="536"/>
      <c r="M155" s="536">
        <f>SUM(M11:M154)</f>
        <v>12.699999999999987</v>
      </c>
      <c r="N155" s="536" t="s">
        <v>15</v>
      </c>
      <c r="O155" s="594">
        <f>SUM(O11:O154)</f>
        <v>188.12313999999992</v>
      </c>
      <c r="P155" s="536" t="s">
        <v>15</v>
      </c>
      <c r="Q155" s="538">
        <f t="shared" ref="Q155:X155" si="27">SUM(Q11:Q154)</f>
        <v>6.7364999999999986</v>
      </c>
      <c r="R155" s="536">
        <f t="shared" si="27"/>
        <v>0.18</v>
      </c>
      <c r="S155" s="536">
        <f t="shared" si="27"/>
        <v>11.200000000000005</v>
      </c>
      <c r="T155" s="536">
        <f t="shared" si="27"/>
        <v>275.13964000000004</v>
      </c>
      <c r="U155" s="536">
        <f t="shared" si="27"/>
        <v>682.60964000000081</v>
      </c>
      <c r="V155" s="536">
        <f>SUM(V11:V154)</f>
        <v>100.78832750000007</v>
      </c>
      <c r="W155" s="538">
        <f t="shared" si="27"/>
        <v>783.3979674999996</v>
      </c>
      <c r="X155" s="539">
        <f t="shared" si="27"/>
        <v>1018417.35775</v>
      </c>
    </row>
    <row r="156" spans="1:24" ht="18.75" x14ac:dyDescent="0.3">
      <c r="A156" s="540"/>
      <c r="B156" s="540"/>
      <c r="C156" s="541"/>
      <c r="D156" s="593"/>
      <c r="E156" s="593"/>
      <c r="F156" s="593"/>
      <c r="G156" s="593"/>
      <c r="H156" s="586"/>
      <c r="I156" s="541"/>
      <c r="J156" s="541"/>
      <c r="K156" s="541"/>
      <c r="L156" s="541"/>
      <c r="M156" s="838" t="s">
        <v>406</v>
      </c>
      <c r="N156" s="838"/>
      <c r="O156" s="838"/>
      <c r="P156" s="838"/>
      <c r="Q156" s="838"/>
      <c r="R156" s="838"/>
      <c r="S156" s="838"/>
      <c r="T156" s="838"/>
      <c r="U156" s="838"/>
      <c r="V156" s="838"/>
      <c r="W156" s="838"/>
      <c r="X156" s="838"/>
    </row>
    <row r="157" spans="1:24" ht="19.5" x14ac:dyDescent="0.35">
      <c r="A157" s="542"/>
      <c r="B157" s="542"/>
      <c r="C157" s="536">
        <v>407.44</v>
      </c>
      <c r="D157" s="540"/>
      <c r="E157" s="540"/>
      <c r="F157" s="540"/>
      <c r="G157" s="540"/>
      <c r="H157" s="587"/>
      <c r="I157" s="542"/>
      <c r="J157" s="542"/>
      <c r="K157" s="542"/>
      <c r="L157" s="595"/>
      <c r="M157" s="595"/>
      <c r="N157" s="601"/>
      <c r="O157" s="602">
        <v>188.12299999999999</v>
      </c>
      <c r="P157" s="601"/>
      <c r="Q157" s="596"/>
      <c r="R157" s="596"/>
      <c r="S157" s="55"/>
      <c r="T157" s="55"/>
      <c r="U157" s="55"/>
      <c r="V157" s="55"/>
      <c r="W157" s="55"/>
      <c r="X157" s="545"/>
    </row>
    <row r="158" spans="1:24" ht="18.75" x14ac:dyDescent="0.3">
      <c r="A158" s="55"/>
      <c r="B158" s="55"/>
      <c r="C158" s="536">
        <v>0.34</v>
      </c>
      <c r="D158" s="55"/>
      <c r="E158" s="543"/>
      <c r="F158" s="55"/>
      <c r="G158" s="55"/>
      <c r="H158" s="588"/>
      <c r="I158" s="55"/>
      <c r="J158" s="55"/>
      <c r="K158" s="55"/>
      <c r="L158" s="596"/>
      <c r="M158" s="597"/>
      <c r="N158" s="601"/>
      <c r="O158" s="602">
        <v>0.13600000000000001</v>
      </c>
      <c r="P158" s="601"/>
      <c r="Q158" s="596"/>
      <c r="R158" s="596"/>
      <c r="S158" s="55"/>
      <c r="T158" s="55"/>
      <c r="U158" s="839" t="s">
        <v>45</v>
      </c>
      <c r="V158" s="839"/>
      <c r="W158" s="839"/>
      <c r="X158" s="839"/>
    </row>
    <row r="159" spans="1:24" ht="14.25" customHeight="1" x14ac:dyDescent="0.3">
      <c r="C159" s="536">
        <v>7.48</v>
      </c>
      <c r="L159" s="598"/>
      <c r="M159" s="598"/>
      <c r="N159" s="601"/>
      <c r="O159" s="602">
        <v>3.69</v>
      </c>
      <c r="P159" s="601"/>
      <c r="Q159" s="596"/>
      <c r="R159" s="596"/>
      <c r="S159" s="55"/>
      <c r="T159" s="55"/>
    </row>
    <row r="160" spans="1:24" ht="14.25" customHeight="1" x14ac:dyDescent="0.3">
      <c r="C160" s="536">
        <v>0.41</v>
      </c>
      <c r="L160" s="598"/>
      <c r="M160" s="598"/>
      <c r="N160" s="601"/>
      <c r="O160" s="602">
        <v>6.0999999999999999E-2</v>
      </c>
      <c r="P160" s="601"/>
      <c r="Q160" s="596"/>
      <c r="R160" s="596"/>
      <c r="S160" s="55"/>
      <c r="T160" s="55"/>
    </row>
    <row r="161" spans="1:27" ht="14.25" customHeight="1" x14ac:dyDescent="0.3">
      <c r="C161" s="359">
        <v>2.34</v>
      </c>
      <c r="L161" s="598"/>
      <c r="M161" s="598"/>
      <c r="N161" s="601"/>
      <c r="O161" s="602">
        <v>0.16400000000000001</v>
      </c>
      <c r="P161" s="601"/>
      <c r="Q161" s="596"/>
      <c r="R161" s="596"/>
      <c r="S161" s="55"/>
      <c r="T161" s="55"/>
    </row>
    <row r="162" spans="1:27" ht="14.25" customHeight="1" x14ac:dyDescent="0.3">
      <c r="C162" s="359">
        <v>2.06</v>
      </c>
      <c r="L162" s="598"/>
      <c r="M162" s="598"/>
      <c r="N162" s="601"/>
      <c r="O162" s="602">
        <v>1.76</v>
      </c>
      <c r="P162" s="601"/>
      <c r="Q162" s="596"/>
      <c r="R162" s="596"/>
      <c r="S162" s="55"/>
      <c r="T162" s="55"/>
    </row>
    <row r="163" spans="1:27" ht="14.25" customHeight="1" x14ac:dyDescent="0.3">
      <c r="C163" s="359">
        <v>2.34</v>
      </c>
      <c r="L163" s="598"/>
      <c r="M163" s="598"/>
      <c r="N163" s="601"/>
      <c r="O163" s="601">
        <f>SUM(O157:O162)</f>
        <v>193.93399999999997</v>
      </c>
      <c r="P163" s="601"/>
      <c r="Q163" s="596"/>
      <c r="R163" s="596"/>
      <c r="S163" s="55"/>
      <c r="T163" s="55"/>
    </row>
    <row r="164" spans="1:27" ht="18.75" x14ac:dyDescent="0.3">
      <c r="A164" s="380"/>
      <c r="B164" s="380"/>
      <c r="C164" s="388">
        <f>SUM(C157:C163)</f>
        <v>422.40999999999997</v>
      </c>
      <c r="D164" s="380"/>
      <c r="E164" s="388"/>
      <c r="F164" s="388"/>
      <c r="G164" s="388"/>
      <c r="H164" s="589"/>
      <c r="I164" s="388"/>
      <c r="J164" s="388"/>
      <c r="K164" s="388"/>
      <c r="L164" s="599"/>
      <c r="M164" s="600"/>
      <c r="N164" s="601"/>
      <c r="O164" s="601"/>
      <c r="P164" s="601"/>
      <c r="Q164" s="596"/>
      <c r="R164" s="596"/>
      <c r="S164" s="55"/>
      <c r="T164" s="55"/>
      <c r="U164" s="833" t="s">
        <v>54</v>
      </c>
      <c r="V164" s="833"/>
      <c r="W164" s="833"/>
      <c r="X164" s="833"/>
    </row>
    <row r="165" spans="1:27" ht="14.25" customHeight="1" x14ac:dyDescent="0.3">
      <c r="C165" s="591"/>
      <c r="N165" s="55"/>
      <c r="O165" s="55"/>
      <c r="P165" s="55"/>
      <c r="Q165" s="55"/>
      <c r="R165" s="55"/>
      <c r="S165" s="55"/>
      <c r="T165" s="55"/>
    </row>
    <row r="166" spans="1:27" ht="14.25" customHeight="1" x14ac:dyDescent="0.3">
      <c r="C166" s="592"/>
      <c r="N166" s="55"/>
      <c r="O166" s="55"/>
      <c r="P166" s="55"/>
      <c r="Q166" s="55"/>
      <c r="R166" s="55"/>
      <c r="S166" s="55"/>
      <c r="T166" s="55"/>
    </row>
    <row r="167" spans="1:27" ht="16.5" customHeight="1" x14ac:dyDescent="0.25">
      <c r="A167" s="340"/>
      <c r="B167" s="340"/>
      <c r="C167" s="340"/>
      <c r="D167" s="340"/>
      <c r="E167" s="340"/>
      <c r="F167" s="340"/>
      <c r="G167" s="340"/>
      <c r="H167" s="590"/>
      <c r="I167" s="340"/>
      <c r="J167" s="340"/>
      <c r="K167" s="340"/>
      <c r="L167" s="340"/>
      <c r="M167" s="340"/>
      <c r="N167" s="340"/>
      <c r="O167" s="340"/>
      <c r="P167" s="340"/>
      <c r="Q167" s="340"/>
      <c r="R167" s="340"/>
      <c r="S167" s="340"/>
      <c r="T167" s="340"/>
      <c r="U167" s="340"/>
      <c r="V167" s="340"/>
      <c r="W167" s="340"/>
      <c r="X167" s="340"/>
      <c r="Y167" s="340"/>
      <c r="Z167" s="340"/>
      <c r="AA167" s="340"/>
    </row>
    <row r="168" spans="1:27" ht="14.25" customHeight="1" x14ac:dyDescent="0.25">
      <c r="A168" s="340"/>
      <c r="B168" s="340"/>
      <c r="C168" s="340"/>
      <c r="D168" s="340"/>
      <c r="E168" s="340"/>
      <c r="F168" s="340"/>
      <c r="G168" s="340"/>
      <c r="H168" s="590"/>
      <c r="I168" s="340"/>
      <c r="J168" s="340"/>
      <c r="K168" s="340"/>
      <c r="L168" s="340"/>
      <c r="M168" s="340"/>
      <c r="N168" s="340"/>
      <c r="O168" s="340"/>
      <c r="P168" s="340"/>
      <c r="Q168" s="340"/>
      <c r="R168" s="340"/>
      <c r="S168" s="340"/>
      <c r="T168" s="340"/>
      <c r="U168" s="340"/>
      <c r="V168" s="340"/>
      <c r="W168" s="340"/>
      <c r="X168" s="340"/>
      <c r="Y168" s="340"/>
      <c r="Z168" s="340"/>
      <c r="AA168" s="340"/>
    </row>
    <row r="169" spans="1:27" ht="14.25" customHeight="1" x14ac:dyDescent="0.25">
      <c r="A169" s="340"/>
      <c r="B169" s="340"/>
      <c r="C169" s="340"/>
      <c r="D169" s="340"/>
      <c r="E169" s="340"/>
      <c r="F169" s="340"/>
      <c r="G169" s="340"/>
      <c r="H169" s="590"/>
      <c r="I169" s="340"/>
      <c r="J169" s="340"/>
      <c r="K169" s="340"/>
      <c r="L169" s="340"/>
      <c r="M169" s="340"/>
      <c r="N169" s="340"/>
      <c r="O169" s="340"/>
      <c r="P169" s="340"/>
      <c r="Q169" s="340"/>
      <c r="R169" s="340"/>
      <c r="S169" s="340"/>
      <c r="T169" s="340"/>
      <c r="U169" s="340"/>
      <c r="V169" s="340"/>
      <c r="W169" s="340"/>
      <c r="X169" s="340"/>
      <c r="Y169" s="340"/>
      <c r="Z169" s="340"/>
      <c r="AA169" s="340"/>
    </row>
    <row r="170" spans="1:27" ht="14.25" customHeight="1" x14ac:dyDescent="0.25">
      <c r="A170" s="340"/>
      <c r="B170" s="340"/>
      <c r="C170" s="340"/>
      <c r="D170" s="340"/>
      <c r="E170" s="340"/>
      <c r="F170" s="340"/>
      <c r="G170" s="340"/>
      <c r="H170" s="590"/>
      <c r="I170" s="340"/>
      <c r="J170" s="340"/>
      <c r="K170" s="340"/>
      <c r="L170" s="340"/>
      <c r="M170" s="340"/>
      <c r="N170" s="340"/>
      <c r="O170" s="340"/>
      <c r="P170" s="340"/>
      <c r="Q170" s="340"/>
      <c r="R170" s="340"/>
      <c r="S170" s="340"/>
      <c r="T170" s="340"/>
      <c r="U170" s="340"/>
      <c r="V170" s="340"/>
      <c r="W170" s="340"/>
      <c r="X170" s="340"/>
      <c r="Y170" s="340"/>
      <c r="Z170" s="340"/>
      <c r="AA170" s="340"/>
    </row>
    <row r="171" spans="1:27" ht="14.25" customHeight="1" x14ac:dyDescent="0.25">
      <c r="A171" s="340"/>
      <c r="B171" s="340"/>
      <c r="C171" s="340"/>
      <c r="D171" s="340"/>
      <c r="E171" s="340"/>
      <c r="F171" s="340"/>
      <c r="G171" s="340"/>
      <c r="H171" s="590"/>
      <c r="I171" s="340"/>
      <c r="J171" s="340"/>
      <c r="K171" s="340"/>
      <c r="L171" s="340"/>
      <c r="M171" s="340"/>
      <c r="N171" s="340"/>
      <c r="O171" s="340"/>
      <c r="P171" s="340"/>
      <c r="Q171" s="340"/>
      <c r="R171" s="340"/>
      <c r="S171" s="340"/>
      <c r="T171" s="340"/>
      <c r="U171" s="340"/>
      <c r="V171" s="340"/>
      <c r="W171" s="340"/>
      <c r="X171" s="340"/>
      <c r="Y171" s="340"/>
      <c r="Z171" s="340"/>
      <c r="AA171" s="340"/>
    </row>
    <row r="172" spans="1:27" ht="14.25" customHeight="1" x14ac:dyDescent="0.25">
      <c r="A172" s="340"/>
      <c r="B172" s="340"/>
      <c r="C172" s="340"/>
      <c r="D172" s="340"/>
      <c r="E172" s="340"/>
      <c r="F172" s="340"/>
      <c r="G172" s="340"/>
      <c r="H172" s="590"/>
      <c r="I172" s="340"/>
      <c r="J172" s="340"/>
      <c r="K172" s="340"/>
      <c r="L172" s="340"/>
      <c r="M172" s="340"/>
      <c r="N172" s="340"/>
      <c r="O172" s="340"/>
      <c r="P172" s="340"/>
      <c r="Q172" s="340"/>
      <c r="R172" s="340"/>
      <c r="S172" s="340"/>
      <c r="T172" s="340"/>
      <c r="U172" s="340"/>
      <c r="V172" s="340"/>
      <c r="W172" s="340"/>
      <c r="X172" s="340"/>
      <c r="Y172" s="340"/>
      <c r="Z172" s="340"/>
      <c r="AA172" s="340"/>
    </row>
    <row r="173" spans="1:27" ht="14.25" customHeight="1" x14ac:dyDescent="0.25">
      <c r="A173" s="340"/>
      <c r="B173" s="340"/>
      <c r="C173" s="340"/>
      <c r="D173" s="340"/>
      <c r="E173" s="340"/>
      <c r="F173" s="340"/>
      <c r="G173" s="340"/>
      <c r="H173" s="590"/>
      <c r="I173" s="340"/>
      <c r="J173" s="340"/>
      <c r="K173" s="340"/>
      <c r="L173" s="340"/>
      <c r="M173" s="340"/>
      <c r="N173" s="340"/>
      <c r="O173" s="340"/>
      <c r="P173" s="340"/>
      <c r="Q173" s="340"/>
      <c r="R173" s="340"/>
      <c r="S173" s="340"/>
      <c r="T173" s="340"/>
      <c r="U173" s="340"/>
      <c r="V173" s="340"/>
      <c r="W173" s="340"/>
      <c r="X173" s="340"/>
      <c r="Y173" s="340"/>
      <c r="Z173" s="340"/>
      <c r="AA173" s="340"/>
    </row>
    <row r="174" spans="1:27" ht="14.25" customHeight="1" x14ac:dyDescent="0.25">
      <c r="A174" s="340"/>
      <c r="B174" s="340"/>
      <c r="C174" s="340"/>
      <c r="D174" s="340"/>
      <c r="E174" s="340"/>
      <c r="F174" s="340"/>
      <c r="G174" s="340"/>
      <c r="H174" s="590"/>
      <c r="I174" s="340"/>
      <c r="J174" s="340"/>
      <c r="K174" s="340"/>
      <c r="L174" s="340"/>
      <c r="M174" s="340"/>
      <c r="N174" s="340"/>
      <c r="O174" s="340"/>
      <c r="P174" s="340"/>
      <c r="Q174" s="340"/>
      <c r="R174" s="340"/>
      <c r="S174" s="340"/>
      <c r="T174" s="340"/>
      <c r="U174" s="340"/>
      <c r="V174" s="340"/>
      <c r="W174" s="340"/>
      <c r="X174" s="340"/>
      <c r="Y174" s="340"/>
      <c r="Z174" s="340"/>
      <c r="AA174" s="340"/>
    </row>
    <row r="175" spans="1:27" ht="14.25" customHeight="1" x14ac:dyDescent="0.25">
      <c r="A175" s="340"/>
      <c r="B175" s="340"/>
      <c r="C175" s="340"/>
      <c r="D175" s="340"/>
      <c r="E175" s="340"/>
      <c r="F175" s="340"/>
      <c r="G175" s="340"/>
      <c r="H175" s="590"/>
      <c r="I175" s="340"/>
      <c r="J175" s="340"/>
      <c r="K175" s="340"/>
      <c r="L175" s="340"/>
      <c r="M175" s="340"/>
      <c r="N175" s="340"/>
      <c r="O175" s="340"/>
      <c r="P175" s="340"/>
      <c r="Q175" s="340"/>
      <c r="R175" s="340"/>
      <c r="S175" s="340"/>
      <c r="T175" s="340"/>
      <c r="U175" s="340"/>
      <c r="V175" s="340"/>
      <c r="W175" s="340"/>
      <c r="X175" s="340"/>
      <c r="Y175" s="340"/>
      <c r="Z175" s="340"/>
      <c r="AA175" s="340"/>
    </row>
    <row r="176" spans="1:27" ht="14.25" customHeight="1" x14ac:dyDescent="0.25">
      <c r="A176" s="340"/>
      <c r="B176" s="340"/>
      <c r="C176" s="340"/>
      <c r="D176" s="340"/>
      <c r="E176" s="340"/>
      <c r="F176" s="340"/>
      <c r="G176" s="340"/>
      <c r="H176" s="590"/>
      <c r="I176" s="340"/>
      <c r="J176" s="340"/>
      <c r="K176" s="340"/>
      <c r="L176" s="340"/>
      <c r="M176" s="340"/>
      <c r="N176" s="340"/>
      <c r="O176" s="340"/>
      <c r="P176" s="340"/>
      <c r="Q176" s="340"/>
      <c r="R176" s="340"/>
      <c r="S176" s="340"/>
      <c r="T176" s="340"/>
      <c r="U176" s="340"/>
      <c r="V176" s="340"/>
      <c r="W176" s="340"/>
      <c r="X176" s="340"/>
      <c r="Y176" s="340"/>
      <c r="Z176" s="340"/>
      <c r="AA176" s="340"/>
    </row>
    <row r="177" spans="1:27" ht="14.25" customHeight="1" x14ac:dyDescent="0.25">
      <c r="A177" s="340"/>
      <c r="B177" s="340"/>
      <c r="C177" s="340"/>
      <c r="D177" s="340"/>
      <c r="E177" s="340"/>
      <c r="F177" s="340"/>
      <c r="G177" s="340"/>
      <c r="H177" s="590"/>
      <c r="I177" s="340"/>
      <c r="J177" s="340"/>
      <c r="K177" s="340"/>
      <c r="L177" s="340"/>
      <c r="M177" s="340"/>
      <c r="N177" s="340"/>
      <c r="O177" s="340"/>
      <c r="P177" s="340"/>
      <c r="Q177" s="340"/>
      <c r="R177" s="340"/>
      <c r="S177" s="340"/>
      <c r="T177" s="340"/>
      <c r="U177" s="340"/>
      <c r="V177" s="340"/>
      <c r="W177" s="340"/>
      <c r="X177" s="340"/>
      <c r="Y177" s="340"/>
      <c r="Z177" s="340"/>
      <c r="AA177" s="340"/>
    </row>
    <row r="178" spans="1:27" ht="14.25" customHeight="1" x14ac:dyDescent="0.25">
      <c r="A178" s="340"/>
      <c r="B178" s="340"/>
      <c r="C178" s="340"/>
      <c r="D178" s="340"/>
      <c r="E178" s="340"/>
      <c r="F178" s="340"/>
      <c r="G178" s="340"/>
      <c r="H178" s="590"/>
      <c r="I178" s="340"/>
      <c r="J178" s="340"/>
      <c r="K178" s="340"/>
      <c r="L178" s="340"/>
      <c r="M178" s="340"/>
      <c r="N178" s="340"/>
      <c r="O178" s="340"/>
      <c r="P178" s="340"/>
      <c r="Q178" s="340"/>
      <c r="R178" s="340"/>
      <c r="S178" s="340"/>
      <c r="T178" s="340"/>
      <c r="U178" s="340"/>
      <c r="V178" s="340"/>
      <c r="W178" s="340"/>
      <c r="X178" s="340"/>
      <c r="Y178" s="340"/>
      <c r="Z178" s="340"/>
      <c r="AA178" s="340"/>
    </row>
    <row r="179" spans="1:27" ht="14.25" customHeight="1" x14ac:dyDescent="0.25">
      <c r="A179" s="340"/>
      <c r="B179" s="340"/>
      <c r="C179" s="340"/>
      <c r="D179" s="340"/>
      <c r="E179" s="340"/>
      <c r="F179" s="340"/>
      <c r="G179" s="340"/>
      <c r="H179" s="590"/>
      <c r="I179" s="340"/>
      <c r="J179" s="340"/>
      <c r="K179" s="340"/>
      <c r="L179" s="340"/>
      <c r="M179" s="340"/>
      <c r="N179" s="340"/>
      <c r="O179" s="340"/>
      <c r="P179" s="340"/>
      <c r="Q179" s="340"/>
      <c r="R179" s="340"/>
      <c r="S179" s="340"/>
      <c r="T179" s="340"/>
      <c r="U179" s="340"/>
      <c r="V179" s="340"/>
      <c r="W179" s="340"/>
      <c r="X179" s="340"/>
      <c r="Y179" s="340"/>
      <c r="Z179" s="340"/>
      <c r="AA179" s="340"/>
    </row>
    <row r="180" spans="1:27" ht="14.25" customHeight="1" x14ac:dyDescent="0.25">
      <c r="A180" s="340"/>
      <c r="B180" s="340"/>
      <c r="C180" s="340"/>
      <c r="D180" s="340"/>
      <c r="E180" s="340"/>
      <c r="F180" s="340"/>
      <c r="G180" s="340"/>
      <c r="H180" s="590"/>
      <c r="I180" s="340"/>
      <c r="J180" s="340"/>
      <c r="K180" s="340"/>
      <c r="L180" s="340"/>
      <c r="M180" s="340"/>
      <c r="N180" s="340"/>
      <c r="O180" s="340"/>
      <c r="P180" s="340"/>
      <c r="Q180" s="340"/>
      <c r="R180" s="340"/>
      <c r="S180" s="340"/>
      <c r="T180" s="340"/>
      <c r="U180" s="340"/>
      <c r="V180" s="340"/>
      <c r="W180" s="340"/>
      <c r="X180" s="340"/>
      <c r="Y180" s="340"/>
      <c r="Z180" s="340"/>
      <c r="AA180" s="340"/>
    </row>
    <row r="181" spans="1:27" ht="14.25" customHeight="1" x14ac:dyDescent="0.25">
      <c r="A181" s="340"/>
      <c r="B181" s="340"/>
      <c r="C181" s="340"/>
      <c r="D181" s="340"/>
      <c r="E181" s="340"/>
      <c r="F181" s="340"/>
      <c r="G181" s="340"/>
      <c r="H181" s="590"/>
      <c r="I181" s="340"/>
      <c r="J181" s="340"/>
      <c r="K181" s="340"/>
      <c r="L181" s="340"/>
      <c r="M181" s="340"/>
      <c r="N181" s="340"/>
      <c r="O181" s="340"/>
      <c r="P181" s="340"/>
      <c r="Q181" s="340"/>
      <c r="R181" s="340"/>
      <c r="S181" s="340"/>
      <c r="T181" s="340"/>
      <c r="U181" s="340"/>
      <c r="V181" s="340"/>
      <c r="W181" s="340"/>
      <c r="X181" s="340"/>
      <c r="Y181" s="340"/>
      <c r="Z181" s="340"/>
      <c r="AA181" s="340"/>
    </row>
    <row r="182" spans="1:27" ht="14.25" customHeight="1" x14ac:dyDescent="0.25">
      <c r="A182" s="340"/>
      <c r="B182" s="340"/>
      <c r="C182" s="340"/>
      <c r="D182" s="340"/>
      <c r="E182" s="340"/>
      <c r="F182" s="340"/>
      <c r="G182" s="340"/>
      <c r="H182" s="590"/>
      <c r="I182" s="340"/>
      <c r="J182" s="340"/>
      <c r="K182" s="340"/>
      <c r="L182" s="340"/>
      <c r="M182" s="340"/>
      <c r="N182" s="340"/>
      <c r="O182" s="340"/>
      <c r="P182" s="340"/>
      <c r="Q182" s="340"/>
      <c r="R182" s="340"/>
      <c r="S182" s="340"/>
      <c r="T182" s="340"/>
      <c r="U182" s="340"/>
      <c r="V182" s="340"/>
      <c r="W182" s="340"/>
      <c r="X182" s="340"/>
      <c r="Y182" s="340"/>
      <c r="Z182" s="340"/>
      <c r="AA182" s="340"/>
    </row>
    <row r="183" spans="1:27" ht="14.25" customHeight="1" x14ac:dyDescent="0.25">
      <c r="A183" s="340"/>
      <c r="B183" s="340"/>
      <c r="C183" s="340"/>
      <c r="D183" s="340"/>
      <c r="E183" s="340"/>
      <c r="F183" s="340"/>
      <c r="G183" s="340"/>
      <c r="H183" s="590"/>
      <c r="I183" s="340"/>
      <c r="J183" s="340"/>
      <c r="K183" s="340"/>
      <c r="L183" s="340"/>
      <c r="M183" s="340"/>
      <c r="N183" s="340"/>
      <c r="O183" s="340"/>
      <c r="P183" s="340"/>
      <c r="Q183" s="340"/>
      <c r="R183" s="340"/>
      <c r="S183" s="340"/>
      <c r="T183" s="340"/>
      <c r="U183" s="340"/>
      <c r="V183" s="340"/>
      <c r="W183" s="340"/>
      <c r="X183" s="340"/>
      <c r="Y183" s="340"/>
      <c r="Z183" s="340"/>
      <c r="AA183" s="340"/>
    </row>
    <row r="184" spans="1:27" ht="14.25" customHeight="1" x14ac:dyDescent="0.25">
      <c r="A184" s="340"/>
      <c r="B184" s="340"/>
      <c r="C184" s="340"/>
      <c r="D184" s="340"/>
      <c r="E184" s="340"/>
      <c r="F184" s="340"/>
      <c r="G184" s="340"/>
      <c r="H184" s="590"/>
      <c r="I184" s="340"/>
      <c r="J184" s="340"/>
      <c r="K184" s="340"/>
      <c r="L184" s="340"/>
      <c r="M184" s="340"/>
      <c r="N184" s="340"/>
      <c r="O184" s="340"/>
      <c r="P184" s="340"/>
      <c r="Q184" s="340"/>
      <c r="R184" s="340"/>
      <c r="S184" s="340"/>
      <c r="T184" s="340"/>
      <c r="U184" s="340"/>
      <c r="V184" s="340"/>
      <c r="W184" s="340"/>
      <c r="X184" s="340"/>
      <c r="Y184" s="340"/>
      <c r="Z184" s="340"/>
      <c r="AA184" s="340"/>
    </row>
    <row r="185" spans="1:27" ht="14.25" customHeight="1" x14ac:dyDescent="0.25">
      <c r="A185" s="340"/>
      <c r="B185" s="340"/>
      <c r="C185" s="340"/>
      <c r="D185" s="340"/>
      <c r="E185" s="340"/>
      <c r="F185" s="340"/>
      <c r="G185" s="340"/>
      <c r="H185" s="590"/>
      <c r="I185" s="340"/>
      <c r="J185" s="340"/>
      <c r="K185" s="340"/>
      <c r="L185" s="340"/>
      <c r="M185" s="340"/>
      <c r="N185" s="340"/>
      <c r="O185" s="340"/>
      <c r="P185" s="340"/>
      <c r="Q185" s="340"/>
      <c r="R185" s="340"/>
      <c r="S185" s="340"/>
      <c r="T185" s="340"/>
      <c r="U185" s="340"/>
      <c r="V185" s="340"/>
      <c r="W185" s="340"/>
      <c r="X185" s="340"/>
      <c r="Y185" s="340"/>
      <c r="Z185" s="340"/>
      <c r="AA185" s="340"/>
    </row>
    <row r="186" spans="1:27" ht="14.25" customHeight="1" x14ac:dyDescent="0.25">
      <c r="A186" s="340"/>
      <c r="B186" s="340"/>
      <c r="C186" s="340"/>
      <c r="D186" s="340"/>
      <c r="E186" s="340"/>
      <c r="F186" s="340"/>
      <c r="G186" s="340"/>
      <c r="H186" s="590"/>
      <c r="I186" s="340"/>
      <c r="J186" s="340"/>
      <c r="K186" s="340"/>
      <c r="L186" s="340"/>
      <c r="M186" s="340"/>
      <c r="N186" s="340"/>
      <c r="O186" s="340"/>
      <c r="P186" s="340"/>
      <c r="Q186" s="340"/>
      <c r="R186" s="340"/>
      <c r="S186" s="340"/>
      <c r="T186" s="340"/>
      <c r="U186" s="340"/>
      <c r="V186" s="340"/>
      <c r="W186" s="340"/>
      <c r="X186" s="340"/>
      <c r="Y186" s="340"/>
      <c r="Z186" s="340"/>
      <c r="AA186" s="340"/>
    </row>
    <row r="187" spans="1:27" ht="14.25" customHeight="1" x14ac:dyDescent="0.25">
      <c r="A187" s="340"/>
      <c r="B187" s="340"/>
      <c r="C187" s="340"/>
      <c r="D187" s="340"/>
      <c r="E187" s="340"/>
      <c r="F187" s="340"/>
      <c r="G187" s="340"/>
      <c r="H187" s="590"/>
      <c r="I187" s="340"/>
      <c r="J187" s="340"/>
      <c r="K187" s="340"/>
      <c r="L187" s="340"/>
      <c r="M187" s="340"/>
      <c r="N187" s="340"/>
      <c r="O187" s="340"/>
      <c r="P187" s="340"/>
      <c r="Q187" s="340"/>
      <c r="R187" s="340"/>
      <c r="S187" s="340"/>
      <c r="T187" s="340"/>
      <c r="U187" s="340"/>
      <c r="V187" s="340"/>
      <c r="W187" s="340"/>
      <c r="X187" s="340"/>
      <c r="Y187" s="340"/>
      <c r="Z187" s="340"/>
      <c r="AA187" s="340"/>
    </row>
    <row r="188" spans="1:27" ht="14.25" customHeight="1" x14ac:dyDescent="0.25">
      <c r="A188" s="340"/>
      <c r="B188" s="340"/>
      <c r="C188" s="340"/>
      <c r="D188" s="340"/>
      <c r="E188" s="340"/>
      <c r="F188" s="340"/>
      <c r="G188" s="340"/>
      <c r="H188" s="590"/>
      <c r="I188" s="340"/>
      <c r="J188" s="340"/>
      <c r="K188" s="340"/>
      <c r="L188" s="340"/>
      <c r="M188" s="340"/>
      <c r="N188" s="340"/>
      <c r="O188" s="340"/>
      <c r="P188" s="340"/>
      <c r="Q188" s="340"/>
      <c r="R188" s="340"/>
      <c r="S188" s="340"/>
      <c r="T188" s="340"/>
      <c r="U188" s="340"/>
      <c r="V188" s="340"/>
      <c r="W188" s="340"/>
      <c r="X188" s="340"/>
      <c r="Y188" s="340"/>
      <c r="Z188" s="340"/>
      <c r="AA188" s="340"/>
    </row>
    <row r="189" spans="1:27" ht="14.25" customHeight="1" x14ac:dyDescent="0.25">
      <c r="A189" s="340"/>
      <c r="B189" s="340"/>
      <c r="C189" s="340"/>
      <c r="D189" s="340"/>
      <c r="E189" s="340"/>
      <c r="F189" s="340"/>
      <c r="G189" s="340"/>
      <c r="H189" s="590"/>
      <c r="I189" s="340"/>
      <c r="J189" s="340"/>
      <c r="K189" s="340"/>
      <c r="L189" s="340"/>
      <c r="M189" s="340"/>
      <c r="N189" s="340"/>
      <c r="O189" s="340"/>
      <c r="P189" s="340"/>
      <c r="Q189" s="340"/>
      <c r="R189" s="340"/>
      <c r="S189" s="340"/>
      <c r="T189" s="340"/>
      <c r="U189" s="340"/>
      <c r="V189" s="340"/>
      <c r="W189" s="340"/>
      <c r="X189" s="340"/>
      <c r="Y189" s="340"/>
      <c r="Z189" s="340"/>
      <c r="AA189" s="340"/>
    </row>
    <row r="190" spans="1:27" ht="14.25" customHeight="1" x14ac:dyDescent="0.25">
      <c r="A190" s="340"/>
      <c r="B190" s="340"/>
      <c r="C190" s="340"/>
      <c r="D190" s="340"/>
      <c r="E190" s="340"/>
      <c r="F190" s="340"/>
      <c r="G190" s="340"/>
      <c r="H190" s="590"/>
      <c r="I190" s="340"/>
      <c r="J190" s="340"/>
      <c r="K190" s="340"/>
      <c r="L190" s="340"/>
      <c r="M190" s="340"/>
      <c r="N190" s="340"/>
      <c r="O190" s="340"/>
      <c r="P190" s="340"/>
      <c r="Q190" s="340"/>
      <c r="R190" s="340"/>
      <c r="S190" s="340"/>
      <c r="T190" s="340"/>
      <c r="U190" s="340"/>
      <c r="V190" s="340"/>
      <c r="W190" s="340"/>
      <c r="X190" s="340"/>
      <c r="Y190" s="340"/>
      <c r="Z190" s="340"/>
      <c r="AA190" s="340"/>
    </row>
    <row r="191" spans="1:27" ht="14.25" customHeight="1" x14ac:dyDescent="0.25">
      <c r="A191" s="340"/>
      <c r="B191" s="340"/>
      <c r="C191" s="340"/>
      <c r="D191" s="340"/>
      <c r="E191" s="340"/>
      <c r="F191" s="340"/>
      <c r="G191" s="340"/>
      <c r="H191" s="590"/>
      <c r="I191" s="340"/>
      <c r="J191" s="340"/>
      <c r="K191" s="340"/>
      <c r="L191" s="340"/>
      <c r="M191" s="340"/>
      <c r="N191" s="340"/>
      <c r="O191" s="340"/>
      <c r="P191" s="340"/>
      <c r="Q191" s="340"/>
      <c r="R191" s="340"/>
      <c r="S191" s="340"/>
      <c r="T191" s="340"/>
      <c r="U191" s="340"/>
      <c r="V191" s="340"/>
      <c r="W191" s="340"/>
      <c r="X191" s="340"/>
      <c r="Y191" s="340"/>
      <c r="Z191" s="340"/>
      <c r="AA191" s="340"/>
    </row>
    <row r="192" spans="1:27" ht="14.25" customHeight="1" x14ac:dyDescent="0.25">
      <c r="A192" s="340"/>
      <c r="B192" s="340"/>
      <c r="C192" s="340"/>
      <c r="D192" s="340"/>
      <c r="E192" s="340"/>
      <c r="F192" s="340"/>
      <c r="G192" s="340"/>
      <c r="H192" s="590"/>
      <c r="I192" s="340"/>
      <c r="J192" s="340"/>
      <c r="K192" s="340"/>
      <c r="L192" s="340"/>
      <c r="M192" s="340"/>
      <c r="N192" s="340"/>
      <c r="O192" s="340"/>
      <c r="P192" s="340"/>
      <c r="Q192" s="340"/>
      <c r="R192" s="340"/>
      <c r="S192" s="340"/>
      <c r="T192" s="340"/>
      <c r="U192" s="340"/>
      <c r="V192" s="340"/>
      <c r="W192" s="340"/>
      <c r="X192" s="340"/>
      <c r="Y192" s="340"/>
      <c r="Z192" s="340"/>
      <c r="AA192" s="340"/>
    </row>
    <row r="193" spans="1:27" ht="14.25" customHeight="1" x14ac:dyDescent="0.25">
      <c r="A193" s="340"/>
      <c r="B193" s="340"/>
      <c r="C193" s="340"/>
      <c r="D193" s="340"/>
      <c r="E193" s="340"/>
      <c r="F193" s="340"/>
      <c r="G193" s="340"/>
      <c r="H193" s="590"/>
      <c r="I193" s="340"/>
      <c r="J193" s="340"/>
      <c r="K193" s="340"/>
      <c r="L193" s="340"/>
      <c r="M193" s="340"/>
      <c r="N193" s="340"/>
      <c r="O193" s="340"/>
      <c r="P193" s="340"/>
      <c r="Q193" s="340"/>
      <c r="R193" s="340"/>
      <c r="S193" s="340"/>
      <c r="T193" s="340"/>
      <c r="U193" s="340"/>
      <c r="V193" s="340"/>
      <c r="W193" s="340"/>
      <c r="X193" s="340"/>
      <c r="Y193" s="340"/>
      <c r="Z193" s="340"/>
      <c r="AA193" s="340"/>
    </row>
    <row r="194" spans="1:27" ht="14.25" customHeight="1" x14ac:dyDescent="0.25">
      <c r="A194" s="340"/>
      <c r="B194" s="340"/>
      <c r="C194" s="340"/>
      <c r="D194" s="340"/>
      <c r="E194" s="340"/>
      <c r="F194" s="340"/>
      <c r="G194" s="340"/>
      <c r="H194" s="590"/>
      <c r="I194" s="340"/>
      <c r="J194" s="340"/>
      <c r="K194" s="340"/>
      <c r="L194" s="340"/>
      <c r="M194" s="340"/>
      <c r="N194" s="340"/>
      <c r="O194" s="340"/>
      <c r="P194" s="340"/>
      <c r="Q194" s="340"/>
      <c r="R194" s="340"/>
      <c r="S194" s="340"/>
      <c r="T194" s="340"/>
      <c r="U194" s="340"/>
      <c r="V194" s="340"/>
      <c r="W194" s="340"/>
      <c r="X194" s="340"/>
      <c r="Y194" s="340"/>
      <c r="Z194" s="340"/>
      <c r="AA194" s="340"/>
    </row>
    <row r="195" spans="1:27" ht="14.25" customHeight="1" x14ac:dyDescent="0.25">
      <c r="A195" s="340"/>
      <c r="B195" s="340"/>
      <c r="C195" s="340"/>
      <c r="D195" s="340"/>
      <c r="E195" s="340"/>
      <c r="F195" s="340"/>
      <c r="G195" s="340"/>
      <c r="H195" s="590"/>
      <c r="I195" s="340"/>
      <c r="J195" s="340"/>
      <c r="K195" s="340"/>
      <c r="L195" s="340"/>
      <c r="M195" s="340"/>
      <c r="N195" s="340"/>
      <c r="O195" s="340"/>
      <c r="P195" s="340"/>
      <c r="Q195" s="340"/>
      <c r="R195" s="340"/>
      <c r="S195" s="340"/>
      <c r="T195" s="340"/>
      <c r="U195" s="340"/>
      <c r="V195" s="340"/>
      <c r="W195" s="340"/>
      <c r="X195" s="340"/>
      <c r="Y195" s="340"/>
      <c r="Z195" s="340"/>
      <c r="AA195" s="340"/>
    </row>
    <row r="196" spans="1:27" ht="14.25" customHeight="1" x14ac:dyDescent="0.25">
      <c r="A196" s="340"/>
      <c r="B196" s="340"/>
      <c r="C196" s="340"/>
      <c r="D196" s="340"/>
      <c r="E196" s="340"/>
      <c r="F196" s="340"/>
      <c r="G196" s="340"/>
      <c r="H196" s="590"/>
      <c r="I196" s="340"/>
      <c r="J196" s="340"/>
      <c r="K196" s="340"/>
      <c r="L196" s="340"/>
      <c r="M196" s="340"/>
      <c r="N196" s="340"/>
      <c r="O196" s="340"/>
      <c r="P196" s="340"/>
      <c r="Q196" s="340"/>
      <c r="R196" s="340"/>
      <c r="S196" s="340"/>
      <c r="T196" s="340"/>
      <c r="U196" s="340"/>
      <c r="V196" s="340"/>
      <c r="W196" s="340"/>
      <c r="X196" s="340"/>
      <c r="Y196" s="340"/>
      <c r="Z196" s="340"/>
      <c r="AA196" s="340"/>
    </row>
    <row r="197" spans="1:27" ht="14.25" customHeight="1" x14ac:dyDescent="0.25">
      <c r="A197" s="340"/>
      <c r="B197" s="340"/>
      <c r="C197" s="340"/>
      <c r="D197" s="340"/>
      <c r="E197" s="340"/>
      <c r="F197" s="340"/>
      <c r="G197" s="340"/>
      <c r="H197" s="590"/>
      <c r="I197" s="340"/>
      <c r="J197" s="340"/>
      <c r="K197" s="340"/>
      <c r="L197" s="340"/>
      <c r="M197" s="340"/>
      <c r="N197" s="340"/>
      <c r="O197" s="340"/>
      <c r="P197" s="340"/>
      <c r="Q197" s="340"/>
      <c r="R197" s="340"/>
      <c r="S197" s="340"/>
      <c r="T197" s="340"/>
      <c r="U197" s="340"/>
      <c r="V197" s="340"/>
      <c r="W197" s="340"/>
      <c r="X197" s="340"/>
      <c r="Y197" s="340"/>
      <c r="Z197" s="340"/>
      <c r="AA197" s="340"/>
    </row>
    <row r="198" spans="1:27" ht="14.25" customHeight="1" x14ac:dyDescent="0.25">
      <c r="A198" s="340"/>
      <c r="B198" s="340"/>
      <c r="C198" s="340"/>
      <c r="D198" s="340"/>
      <c r="E198" s="340"/>
      <c r="F198" s="340"/>
      <c r="G198" s="340"/>
      <c r="H198" s="590"/>
      <c r="I198" s="340"/>
      <c r="J198" s="340"/>
      <c r="K198" s="340"/>
      <c r="L198" s="340"/>
      <c r="M198" s="340"/>
      <c r="N198" s="340"/>
      <c r="O198" s="340"/>
      <c r="P198" s="340"/>
      <c r="Q198" s="340"/>
      <c r="R198" s="340"/>
      <c r="S198" s="340"/>
      <c r="T198" s="340"/>
      <c r="U198" s="340"/>
      <c r="V198" s="340"/>
      <c r="W198" s="340"/>
      <c r="X198" s="340"/>
      <c r="Y198" s="340"/>
      <c r="Z198" s="340"/>
      <c r="AA198" s="340"/>
    </row>
    <row r="199" spans="1:27" ht="14.25" customHeight="1" x14ac:dyDescent="0.25">
      <c r="A199" s="340"/>
      <c r="B199" s="340"/>
      <c r="C199" s="340"/>
      <c r="D199" s="340"/>
      <c r="E199" s="340"/>
      <c r="F199" s="340"/>
      <c r="G199" s="340"/>
      <c r="H199" s="590"/>
      <c r="I199" s="340"/>
      <c r="J199" s="340"/>
      <c r="K199" s="340"/>
      <c r="L199" s="340"/>
      <c r="M199" s="340"/>
      <c r="N199" s="340"/>
      <c r="O199" s="340"/>
      <c r="P199" s="340"/>
      <c r="Q199" s="340"/>
      <c r="R199" s="340"/>
      <c r="S199" s="340"/>
      <c r="T199" s="340"/>
      <c r="U199" s="340"/>
      <c r="V199" s="340"/>
      <c r="W199" s="340"/>
      <c r="X199" s="340"/>
      <c r="Y199" s="340"/>
      <c r="Z199" s="340"/>
      <c r="AA199" s="340"/>
    </row>
    <row r="200" spans="1:27" ht="14.25" customHeight="1" x14ac:dyDescent="0.25">
      <c r="A200" s="340"/>
      <c r="B200" s="340"/>
      <c r="C200" s="340"/>
      <c r="D200" s="340"/>
      <c r="E200" s="340"/>
      <c r="F200" s="340"/>
      <c r="G200" s="340"/>
      <c r="H200" s="590"/>
      <c r="I200" s="340"/>
      <c r="J200" s="340"/>
      <c r="K200" s="340"/>
      <c r="L200" s="340"/>
      <c r="M200" s="340"/>
      <c r="N200" s="340"/>
      <c r="O200" s="340"/>
      <c r="P200" s="340"/>
      <c r="Q200" s="340"/>
      <c r="R200" s="340"/>
      <c r="S200" s="340"/>
      <c r="T200" s="340"/>
      <c r="U200" s="340"/>
      <c r="V200" s="340"/>
      <c r="W200" s="340"/>
      <c r="X200" s="340"/>
      <c r="Y200" s="340"/>
      <c r="Z200" s="340"/>
      <c r="AA200" s="340"/>
    </row>
    <row r="201" spans="1:27" ht="14.25" customHeight="1" x14ac:dyDescent="0.25">
      <c r="A201" s="340"/>
      <c r="B201" s="340"/>
      <c r="C201" s="340"/>
      <c r="D201" s="340"/>
      <c r="E201" s="340"/>
      <c r="F201" s="340"/>
      <c r="G201" s="340"/>
      <c r="H201" s="590"/>
      <c r="I201" s="340"/>
      <c r="J201" s="340"/>
      <c r="K201" s="340"/>
      <c r="L201" s="340"/>
      <c r="M201" s="340"/>
      <c r="N201" s="340"/>
      <c r="O201" s="340"/>
      <c r="P201" s="340"/>
      <c r="Q201" s="340"/>
      <c r="R201" s="340"/>
      <c r="S201" s="340"/>
      <c r="T201" s="340"/>
      <c r="U201" s="340"/>
      <c r="V201" s="340"/>
      <c r="W201" s="340"/>
      <c r="X201" s="340"/>
      <c r="Y201" s="340"/>
      <c r="Z201" s="340"/>
      <c r="AA201" s="340"/>
    </row>
    <row r="202" spans="1:27" ht="14.25" customHeight="1" x14ac:dyDescent="0.25">
      <c r="A202" s="340"/>
      <c r="B202" s="340"/>
      <c r="C202" s="340"/>
      <c r="D202" s="340"/>
      <c r="E202" s="340"/>
      <c r="F202" s="340"/>
      <c r="G202" s="340"/>
      <c r="H202" s="590"/>
      <c r="I202" s="340"/>
      <c r="J202" s="340"/>
      <c r="K202" s="340"/>
      <c r="L202" s="340"/>
      <c r="M202" s="340"/>
      <c r="N202" s="340"/>
      <c r="O202" s="340"/>
      <c r="P202" s="340"/>
      <c r="Q202" s="340"/>
      <c r="R202" s="340"/>
      <c r="S202" s="340"/>
      <c r="T202" s="340"/>
      <c r="U202" s="340"/>
      <c r="V202" s="340"/>
      <c r="W202" s="340"/>
      <c r="X202" s="340"/>
      <c r="Y202" s="340"/>
      <c r="Z202" s="340"/>
      <c r="AA202" s="340"/>
    </row>
    <row r="203" spans="1:27" ht="14.25" customHeight="1" x14ac:dyDescent="0.25">
      <c r="A203" s="340"/>
      <c r="B203" s="340"/>
      <c r="C203" s="340"/>
      <c r="D203" s="340"/>
      <c r="E203" s="340"/>
      <c r="F203" s="340"/>
      <c r="G203" s="340"/>
      <c r="H203" s="590"/>
      <c r="I203" s="340"/>
      <c r="J203" s="340"/>
      <c r="K203" s="340"/>
      <c r="L203" s="340"/>
      <c r="M203" s="340"/>
      <c r="N203" s="340"/>
      <c r="O203" s="340"/>
      <c r="P203" s="340"/>
      <c r="Q203" s="340"/>
      <c r="R203" s="340"/>
      <c r="S203" s="340"/>
      <c r="T203" s="340"/>
      <c r="U203" s="340"/>
      <c r="V203" s="340"/>
      <c r="W203" s="340"/>
      <c r="X203" s="340"/>
      <c r="Y203" s="340"/>
      <c r="Z203" s="340"/>
      <c r="AA203" s="340"/>
    </row>
    <row r="204" spans="1:27" ht="14.25" customHeight="1" x14ac:dyDescent="0.25">
      <c r="A204" s="340"/>
      <c r="B204" s="340"/>
      <c r="C204" s="340"/>
      <c r="D204" s="340"/>
      <c r="E204" s="340"/>
      <c r="F204" s="340"/>
      <c r="G204" s="340"/>
      <c r="H204" s="590"/>
      <c r="I204" s="340"/>
      <c r="J204" s="340"/>
      <c r="K204" s="340"/>
      <c r="L204" s="340"/>
      <c r="M204" s="340"/>
      <c r="N204" s="340"/>
      <c r="O204" s="340"/>
      <c r="P204" s="340"/>
      <c r="Q204" s="340"/>
      <c r="R204" s="340"/>
      <c r="S204" s="340"/>
      <c r="T204" s="340"/>
      <c r="U204" s="340"/>
      <c r="V204" s="340"/>
      <c r="W204" s="340"/>
      <c r="X204" s="340"/>
      <c r="Y204" s="340"/>
      <c r="Z204" s="340"/>
      <c r="AA204" s="340"/>
    </row>
    <row r="205" spans="1:27" ht="14.25" customHeight="1" x14ac:dyDescent="0.25">
      <c r="A205" s="340"/>
      <c r="B205" s="340"/>
      <c r="C205" s="340"/>
      <c r="D205" s="340"/>
      <c r="E205" s="340"/>
      <c r="F205" s="340"/>
      <c r="G205" s="340"/>
      <c r="H205" s="590"/>
      <c r="I205" s="340"/>
      <c r="J205" s="340"/>
      <c r="K205" s="340"/>
      <c r="L205" s="340"/>
      <c r="M205" s="340"/>
      <c r="N205" s="340"/>
      <c r="O205" s="340"/>
      <c r="P205" s="340"/>
      <c r="Q205" s="340"/>
      <c r="R205" s="340"/>
      <c r="S205" s="340"/>
      <c r="T205" s="340"/>
      <c r="U205" s="340"/>
      <c r="V205" s="340"/>
      <c r="W205" s="340"/>
      <c r="X205" s="340"/>
      <c r="Y205" s="340"/>
      <c r="Z205" s="340"/>
      <c r="AA205" s="340"/>
    </row>
    <row r="206" spans="1:27" ht="14.25" customHeight="1" x14ac:dyDescent="0.25">
      <c r="A206" s="340"/>
      <c r="B206" s="340"/>
      <c r="C206" s="340"/>
      <c r="D206" s="340"/>
      <c r="E206" s="340"/>
      <c r="F206" s="340"/>
      <c r="G206" s="340"/>
      <c r="H206" s="590"/>
      <c r="I206" s="340"/>
      <c r="J206" s="340"/>
      <c r="K206" s="340"/>
      <c r="L206" s="340"/>
      <c r="M206" s="340"/>
      <c r="N206" s="340"/>
      <c r="O206" s="340"/>
      <c r="P206" s="340"/>
      <c r="Q206" s="340"/>
      <c r="R206" s="340"/>
      <c r="S206" s="340"/>
      <c r="T206" s="340"/>
      <c r="U206" s="340"/>
      <c r="V206" s="340"/>
      <c r="W206" s="340"/>
      <c r="X206" s="340"/>
      <c r="Y206" s="340"/>
      <c r="Z206" s="340"/>
      <c r="AA206" s="340"/>
    </row>
    <row r="207" spans="1:27" ht="14.25" customHeight="1" x14ac:dyDescent="0.25">
      <c r="A207" s="340"/>
      <c r="B207" s="340"/>
      <c r="C207" s="340"/>
      <c r="D207" s="340"/>
      <c r="E207" s="340"/>
      <c r="F207" s="340"/>
      <c r="G207" s="340"/>
      <c r="H207" s="590"/>
      <c r="I207" s="340"/>
      <c r="J207" s="340"/>
      <c r="K207" s="340"/>
      <c r="L207" s="340"/>
      <c r="M207" s="340"/>
      <c r="N207" s="340"/>
      <c r="O207" s="340"/>
      <c r="P207" s="340"/>
      <c r="Q207" s="340"/>
      <c r="R207" s="340"/>
      <c r="S207" s="340"/>
      <c r="T207" s="340"/>
      <c r="U207" s="340"/>
      <c r="V207" s="340"/>
      <c r="W207" s="340"/>
      <c r="X207" s="340"/>
      <c r="Y207" s="340"/>
      <c r="Z207" s="340"/>
      <c r="AA207" s="340"/>
    </row>
    <row r="208" spans="1:27" ht="14.25" customHeight="1" x14ac:dyDescent="0.25">
      <c r="A208" s="340"/>
      <c r="B208" s="340"/>
      <c r="C208" s="340"/>
      <c r="D208" s="340"/>
      <c r="E208" s="340"/>
      <c r="F208" s="340"/>
      <c r="G208" s="340"/>
      <c r="H208" s="590"/>
      <c r="I208" s="340"/>
      <c r="J208" s="340"/>
      <c r="K208" s="340"/>
      <c r="L208" s="340"/>
      <c r="M208" s="340"/>
      <c r="N208" s="340"/>
      <c r="O208" s="340"/>
      <c r="P208" s="340"/>
      <c r="Q208" s="340"/>
      <c r="R208" s="340"/>
      <c r="S208" s="340"/>
      <c r="T208" s="340"/>
      <c r="U208" s="340"/>
      <c r="V208" s="340"/>
      <c r="W208" s="340"/>
      <c r="X208" s="340"/>
      <c r="Y208" s="340"/>
      <c r="Z208" s="340"/>
      <c r="AA208" s="340"/>
    </row>
    <row r="209" spans="1:27" ht="14.25" customHeight="1" x14ac:dyDescent="0.25">
      <c r="A209" s="340"/>
      <c r="B209" s="340"/>
      <c r="C209" s="340"/>
      <c r="D209" s="340"/>
      <c r="E209" s="340"/>
      <c r="F209" s="340"/>
      <c r="G209" s="340"/>
      <c r="H209" s="590"/>
      <c r="I209" s="340"/>
      <c r="J209" s="340"/>
      <c r="K209" s="340"/>
      <c r="L209" s="340"/>
      <c r="M209" s="340"/>
      <c r="N209" s="340"/>
      <c r="O209" s="340"/>
      <c r="P209" s="340"/>
      <c r="Q209" s="340"/>
      <c r="R209" s="340"/>
      <c r="S209" s="340"/>
      <c r="T209" s="340"/>
      <c r="U209" s="340"/>
      <c r="V209" s="340"/>
      <c r="W209" s="340"/>
      <c r="X209" s="340"/>
      <c r="Y209" s="340"/>
      <c r="Z209" s="340"/>
      <c r="AA209" s="340"/>
    </row>
    <row r="210" spans="1:27" ht="14.25" customHeight="1" x14ac:dyDescent="0.25">
      <c r="A210" s="340"/>
      <c r="B210" s="340"/>
      <c r="C210" s="340"/>
      <c r="D210" s="340"/>
      <c r="E210" s="340"/>
      <c r="F210" s="340"/>
      <c r="G210" s="340"/>
      <c r="H210" s="590"/>
      <c r="I210" s="340"/>
      <c r="J210" s="340"/>
      <c r="K210" s="340"/>
      <c r="L210" s="340"/>
      <c r="M210" s="340"/>
      <c r="N210" s="340"/>
      <c r="O210" s="340"/>
      <c r="P210" s="340"/>
      <c r="Q210" s="340"/>
      <c r="R210" s="340"/>
      <c r="S210" s="340"/>
      <c r="T210" s="340"/>
      <c r="U210" s="340"/>
      <c r="V210" s="340"/>
      <c r="W210" s="340"/>
      <c r="X210" s="340"/>
      <c r="Y210" s="340"/>
      <c r="Z210" s="340"/>
      <c r="AA210" s="340"/>
    </row>
    <row r="211" spans="1:27" ht="14.25" customHeight="1" x14ac:dyDescent="0.25">
      <c r="A211" s="340"/>
      <c r="B211" s="340"/>
      <c r="C211" s="340"/>
      <c r="D211" s="340"/>
      <c r="E211" s="340"/>
      <c r="F211" s="340"/>
      <c r="G211" s="340"/>
      <c r="H211" s="590"/>
      <c r="I211" s="340"/>
      <c r="J211" s="340"/>
      <c r="K211" s="340"/>
      <c r="L211" s="340"/>
      <c r="M211" s="340"/>
      <c r="N211" s="340"/>
      <c r="O211" s="340"/>
      <c r="P211" s="340"/>
      <c r="Q211" s="340"/>
      <c r="R211" s="340"/>
      <c r="S211" s="340"/>
      <c r="T211" s="340"/>
      <c r="U211" s="340"/>
      <c r="V211" s="340"/>
      <c r="W211" s="340"/>
      <c r="X211" s="340"/>
      <c r="Y211" s="340"/>
      <c r="Z211" s="340"/>
      <c r="AA211" s="340"/>
    </row>
    <row r="212" spans="1:27" ht="14.25" customHeight="1" x14ac:dyDescent="0.25">
      <c r="A212" s="340"/>
      <c r="B212" s="340"/>
      <c r="C212" s="340"/>
      <c r="D212" s="340"/>
      <c r="E212" s="340"/>
      <c r="F212" s="340"/>
      <c r="G212" s="340"/>
      <c r="H212" s="590"/>
      <c r="I212" s="340"/>
      <c r="J212" s="340"/>
      <c r="K212" s="340"/>
      <c r="L212" s="340"/>
      <c r="M212" s="340"/>
      <c r="N212" s="340"/>
      <c r="O212" s="340"/>
      <c r="P212" s="340"/>
      <c r="Q212" s="340"/>
      <c r="R212" s="340"/>
      <c r="S212" s="340"/>
      <c r="T212" s="340"/>
      <c r="U212" s="340"/>
      <c r="V212" s="340"/>
      <c r="W212" s="340"/>
      <c r="X212" s="340"/>
      <c r="Y212" s="340"/>
      <c r="Z212" s="340"/>
      <c r="AA212" s="340"/>
    </row>
    <row r="213" spans="1:27" ht="14.25" customHeight="1" x14ac:dyDescent="0.25">
      <c r="A213" s="340"/>
      <c r="B213" s="340"/>
      <c r="C213" s="340"/>
      <c r="D213" s="340"/>
      <c r="E213" s="340"/>
      <c r="F213" s="340"/>
      <c r="G213" s="340"/>
      <c r="H213" s="590"/>
      <c r="I213" s="340"/>
      <c r="J213" s="340"/>
      <c r="K213" s="340"/>
      <c r="L213" s="340"/>
      <c r="M213" s="340"/>
      <c r="N213" s="340"/>
      <c r="O213" s="340"/>
      <c r="P213" s="340"/>
      <c r="Q213" s="340"/>
      <c r="R213" s="340"/>
      <c r="S213" s="340"/>
      <c r="T213" s="340"/>
      <c r="U213" s="340"/>
      <c r="V213" s="340"/>
      <c r="W213" s="340"/>
      <c r="X213" s="340"/>
      <c r="Y213" s="340"/>
      <c r="Z213" s="340"/>
      <c r="AA213" s="340"/>
    </row>
    <row r="214" spans="1:27" ht="14.25" customHeight="1" x14ac:dyDescent="0.25">
      <c r="A214" s="340"/>
      <c r="B214" s="340"/>
      <c r="C214" s="340"/>
      <c r="D214" s="340"/>
      <c r="E214" s="340"/>
      <c r="F214" s="340"/>
      <c r="G214" s="340"/>
      <c r="H214" s="590"/>
      <c r="I214" s="340"/>
      <c r="J214" s="340"/>
      <c r="K214" s="340"/>
      <c r="L214" s="340"/>
      <c r="M214" s="340"/>
      <c r="N214" s="340"/>
      <c r="O214" s="340"/>
      <c r="P214" s="340"/>
      <c r="Q214" s="340"/>
      <c r="R214" s="340"/>
      <c r="S214" s="340"/>
      <c r="T214" s="340"/>
      <c r="U214" s="340"/>
      <c r="V214" s="340"/>
      <c r="W214" s="340"/>
      <c r="X214" s="340"/>
      <c r="Y214" s="340"/>
      <c r="Z214" s="340"/>
      <c r="AA214" s="340"/>
    </row>
    <row r="215" spans="1:27" ht="14.25" customHeight="1" x14ac:dyDescent="0.25">
      <c r="A215" s="340"/>
      <c r="B215" s="340"/>
      <c r="C215" s="340"/>
      <c r="D215" s="340"/>
      <c r="E215" s="340"/>
      <c r="F215" s="340"/>
      <c r="G215" s="340"/>
      <c r="H215" s="590"/>
      <c r="I215" s="340"/>
      <c r="J215" s="340"/>
      <c r="K215" s="340"/>
      <c r="L215" s="340"/>
      <c r="M215" s="340"/>
      <c r="N215" s="340"/>
      <c r="O215" s="340"/>
      <c r="P215" s="340"/>
      <c r="Q215" s="340"/>
      <c r="R215" s="340"/>
      <c r="S215" s="340"/>
      <c r="T215" s="340"/>
      <c r="U215" s="340"/>
      <c r="V215" s="340"/>
      <c r="W215" s="340"/>
      <c r="X215" s="340"/>
      <c r="Y215" s="340"/>
      <c r="Z215" s="340"/>
      <c r="AA215" s="340"/>
    </row>
    <row r="216" spans="1:27" ht="14.25" customHeight="1" x14ac:dyDescent="0.25">
      <c r="A216" s="340"/>
      <c r="B216" s="340"/>
      <c r="C216" s="340"/>
      <c r="D216" s="340"/>
      <c r="E216" s="340"/>
      <c r="F216" s="340"/>
      <c r="G216" s="340"/>
      <c r="H216" s="590"/>
      <c r="I216" s="340"/>
      <c r="J216" s="340"/>
      <c r="K216" s="340"/>
      <c r="L216" s="340"/>
      <c r="M216" s="340"/>
      <c r="N216" s="340"/>
      <c r="O216" s="340"/>
      <c r="P216" s="340"/>
      <c r="Q216" s="340"/>
      <c r="R216" s="340"/>
      <c r="S216" s="340"/>
      <c r="T216" s="340"/>
      <c r="U216" s="340"/>
      <c r="V216" s="340"/>
      <c r="W216" s="340"/>
      <c r="X216" s="340"/>
      <c r="Y216" s="340"/>
      <c r="Z216" s="340"/>
      <c r="AA216" s="340"/>
    </row>
    <row r="217" spans="1:27" ht="14.25" customHeight="1" x14ac:dyDescent="0.25">
      <c r="A217" s="340"/>
      <c r="B217" s="340"/>
      <c r="C217" s="340"/>
      <c r="D217" s="340"/>
      <c r="E217" s="340"/>
      <c r="F217" s="340"/>
      <c r="G217" s="340"/>
      <c r="H217" s="590"/>
      <c r="I217" s="340"/>
      <c r="J217" s="340"/>
      <c r="K217" s="340"/>
      <c r="L217" s="340"/>
      <c r="M217" s="340"/>
      <c r="N217" s="340"/>
      <c r="O217" s="340"/>
      <c r="P217" s="340"/>
      <c r="Q217" s="340"/>
      <c r="R217" s="340"/>
      <c r="S217" s="340"/>
      <c r="T217" s="340"/>
      <c r="U217" s="340"/>
      <c r="V217" s="340"/>
      <c r="W217" s="340"/>
      <c r="X217" s="340"/>
      <c r="Y217" s="340"/>
      <c r="Z217" s="340"/>
      <c r="AA217" s="340"/>
    </row>
    <row r="218" spans="1:27" ht="14.25" customHeight="1" x14ac:dyDescent="0.25">
      <c r="A218" s="340"/>
      <c r="B218" s="340"/>
      <c r="C218" s="340"/>
      <c r="D218" s="340"/>
      <c r="E218" s="340"/>
      <c r="F218" s="340"/>
      <c r="G218" s="340"/>
      <c r="H218" s="590"/>
      <c r="I218" s="340"/>
      <c r="J218" s="340"/>
      <c r="K218" s="340"/>
      <c r="L218" s="340"/>
      <c r="M218" s="340"/>
      <c r="N218" s="340"/>
      <c r="O218" s="340"/>
      <c r="P218" s="340"/>
      <c r="Q218" s="340"/>
      <c r="R218" s="340"/>
      <c r="S218" s="340"/>
      <c r="T218" s="340"/>
      <c r="U218" s="340"/>
      <c r="V218" s="340"/>
      <c r="W218" s="340"/>
      <c r="X218" s="340"/>
      <c r="Y218" s="340"/>
      <c r="Z218" s="340"/>
      <c r="AA218" s="340"/>
    </row>
    <row r="219" spans="1:27" ht="14.25" customHeight="1" x14ac:dyDescent="0.25">
      <c r="A219" s="340"/>
      <c r="B219" s="340"/>
      <c r="C219" s="340"/>
      <c r="D219" s="340"/>
      <c r="E219" s="340"/>
      <c r="F219" s="340"/>
      <c r="G219" s="340"/>
      <c r="H219" s="590"/>
      <c r="I219" s="340"/>
      <c r="J219" s="340"/>
      <c r="K219" s="340"/>
      <c r="L219" s="340"/>
      <c r="M219" s="340"/>
      <c r="N219" s="340"/>
      <c r="O219" s="340"/>
      <c r="P219" s="340"/>
      <c r="Q219" s="340"/>
      <c r="R219" s="340"/>
      <c r="S219" s="340"/>
      <c r="T219" s="340"/>
      <c r="U219" s="340"/>
      <c r="V219" s="340"/>
      <c r="W219" s="340"/>
      <c r="X219" s="340"/>
      <c r="Y219" s="340"/>
      <c r="Z219" s="340"/>
      <c r="AA219" s="340"/>
    </row>
    <row r="220" spans="1:27" ht="14.25" customHeight="1" x14ac:dyDescent="0.25">
      <c r="A220" s="340"/>
      <c r="B220" s="340"/>
      <c r="C220" s="340"/>
      <c r="D220" s="340"/>
      <c r="E220" s="340"/>
      <c r="F220" s="340"/>
      <c r="G220" s="340"/>
      <c r="H220" s="590"/>
      <c r="I220" s="340"/>
      <c r="J220" s="340"/>
      <c r="K220" s="340"/>
      <c r="L220" s="340"/>
      <c r="M220" s="340"/>
      <c r="N220" s="340"/>
      <c r="O220" s="340"/>
      <c r="P220" s="340"/>
      <c r="Q220" s="340"/>
      <c r="R220" s="340"/>
      <c r="S220" s="340"/>
      <c r="T220" s="340"/>
      <c r="U220" s="340"/>
      <c r="V220" s="340"/>
      <c r="W220" s="340"/>
      <c r="X220" s="340"/>
      <c r="Y220" s="340"/>
      <c r="Z220" s="340"/>
      <c r="AA220" s="340"/>
    </row>
    <row r="221" spans="1:27" ht="14.25" customHeight="1" x14ac:dyDescent="0.25">
      <c r="A221" s="340"/>
      <c r="B221" s="340"/>
      <c r="C221" s="340"/>
      <c r="D221" s="340"/>
      <c r="E221" s="340"/>
      <c r="F221" s="340"/>
      <c r="G221" s="340"/>
      <c r="H221" s="590"/>
      <c r="I221" s="340"/>
      <c r="J221" s="340"/>
      <c r="K221" s="340"/>
      <c r="L221" s="340"/>
      <c r="M221" s="340"/>
      <c r="N221" s="340"/>
      <c r="O221" s="340"/>
      <c r="P221" s="340"/>
      <c r="Q221" s="340"/>
      <c r="R221" s="340"/>
      <c r="S221" s="340"/>
      <c r="T221" s="340"/>
      <c r="U221" s="340"/>
      <c r="V221" s="340"/>
      <c r="W221" s="340"/>
      <c r="X221" s="340"/>
      <c r="Y221" s="340"/>
      <c r="Z221" s="340"/>
      <c r="AA221" s="340"/>
    </row>
    <row r="222" spans="1:27" ht="14.25" customHeight="1" x14ac:dyDescent="0.25">
      <c r="A222" s="340"/>
      <c r="B222" s="340"/>
      <c r="C222" s="340"/>
      <c r="D222" s="340"/>
      <c r="E222" s="340"/>
      <c r="F222" s="340"/>
      <c r="G222" s="340"/>
      <c r="H222" s="590"/>
      <c r="I222" s="340"/>
      <c r="J222" s="340"/>
      <c r="K222" s="340"/>
      <c r="L222" s="340"/>
      <c r="M222" s="340"/>
      <c r="N222" s="340"/>
      <c r="O222" s="340"/>
      <c r="P222" s="340"/>
      <c r="Q222" s="340"/>
      <c r="R222" s="340"/>
      <c r="S222" s="340"/>
      <c r="T222" s="340"/>
      <c r="U222" s="340"/>
      <c r="V222" s="340"/>
      <c r="W222" s="340"/>
      <c r="X222" s="340"/>
      <c r="Y222" s="340"/>
      <c r="Z222" s="340"/>
      <c r="AA222" s="340"/>
    </row>
    <row r="223" spans="1:27" ht="14.25" customHeight="1" x14ac:dyDescent="0.25">
      <c r="A223" s="340"/>
      <c r="B223" s="340"/>
      <c r="C223" s="340"/>
      <c r="D223" s="340"/>
      <c r="E223" s="340"/>
      <c r="F223" s="340"/>
      <c r="G223" s="340"/>
      <c r="H223" s="590"/>
      <c r="I223" s="340"/>
      <c r="J223" s="340"/>
      <c r="K223" s="340"/>
      <c r="L223" s="340"/>
      <c r="M223" s="340"/>
      <c r="N223" s="340"/>
      <c r="O223" s="340"/>
      <c r="P223" s="340"/>
      <c r="Q223" s="340"/>
      <c r="R223" s="340"/>
      <c r="S223" s="340"/>
      <c r="T223" s="340"/>
      <c r="U223" s="340"/>
      <c r="V223" s="340"/>
      <c r="W223" s="340"/>
      <c r="X223" s="340"/>
      <c r="Y223" s="340"/>
      <c r="Z223" s="340"/>
      <c r="AA223" s="340"/>
    </row>
    <row r="224" spans="1:27" ht="14.25" customHeight="1" x14ac:dyDescent="0.25">
      <c r="A224" s="340"/>
      <c r="B224" s="340"/>
      <c r="C224" s="340"/>
      <c r="D224" s="340"/>
      <c r="E224" s="340"/>
      <c r="F224" s="340"/>
      <c r="G224" s="340"/>
      <c r="H224" s="590"/>
      <c r="I224" s="340"/>
      <c r="J224" s="340"/>
      <c r="K224" s="340"/>
      <c r="L224" s="340"/>
      <c r="M224" s="340"/>
      <c r="N224" s="340"/>
      <c r="O224" s="340"/>
      <c r="P224" s="340"/>
      <c r="Q224" s="340"/>
      <c r="R224" s="340"/>
      <c r="S224" s="340"/>
      <c r="T224" s="340"/>
      <c r="U224" s="340"/>
      <c r="V224" s="340"/>
      <c r="W224" s="340"/>
      <c r="X224" s="340"/>
      <c r="Y224" s="340"/>
      <c r="Z224" s="340"/>
      <c r="AA224" s="340"/>
    </row>
    <row r="225" spans="1:27" ht="14.25" customHeight="1" x14ac:dyDescent="0.25">
      <c r="A225" s="340"/>
      <c r="B225" s="340"/>
      <c r="C225" s="340"/>
      <c r="D225" s="340"/>
      <c r="E225" s="340"/>
      <c r="F225" s="340"/>
      <c r="G225" s="340"/>
      <c r="H225" s="590"/>
      <c r="I225" s="340"/>
      <c r="J225" s="340"/>
      <c r="K225" s="340"/>
      <c r="L225" s="340"/>
      <c r="M225" s="340"/>
      <c r="N225" s="340"/>
      <c r="O225" s="340"/>
      <c r="P225" s="340"/>
      <c r="Q225" s="340"/>
      <c r="R225" s="340"/>
      <c r="S225" s="340"/>
      <c r="T225" s="340"/>
      <c r="U225" s="340"/>
      <c r="V225" s="340"/>
      <c r="W225" s="340"/>
      <c r="X225" s="340"/>
      <c r="Y225" s="340"/>
      <c r="Z225" s="340"/>
      <c r="AA225" s="340"/>
    </row>
    <row r="226" spans="1:27" ht="14.25" customHeight="1" x14ac:dyDescent="0.25">
      <c r="A226" s="340"/>
      <c r="B226" s="340"/>
      <c r="C226" s="340"/>
      <c r="D226" s="340"/>
      <c r="E226" s="340"/>
      <c r="F226" s="340"/>
      <c r="G226" s="340"/>
      <c r="H226" s="590"/>
      <c r="I226" s="340"/>
      <c r="J226" s="340"/>
      <c r="K226" s="340"/>
      <c r="L226" s="340"/>
      <c r="M226" s="340"/>
      <c r="N226" s="340"/>
      <c r="O226" s="340"/>
      <c r="P226" s="340"/>
      <c r="Q226" s="340"/>
      <c r="R226" s="340"/>
      <c r="S226" s="340"/>
      <c r="T226" s="340"/>
      <c r="U226" s="340"/>
      <c r="V226" s="340"/>
      <c r="W226" s="340"/>
      <c r="X226" s="340"/>
      <c r="Y226" s="340"/>
      <c r="Z226" s="340"/>
      <c r="AA226" s="340"/>
    </row>
    <row r="227" spans="1:27" ht="14.25" customHeight="1" x14ac:dyDescent="0.25">
      <c r="A227" s="340"/>
      <c r="B227" s="340"/>
      <c r="C227" s="340"/>
      <c r="D227" s="340"/>
      <c r="E227" s="340"/>
      <c r="F227" s="340"/>
      <c r="G227" s="340"/>
      <c r="H227" s="590"/>
      <c r="I227" s="340"/>
      <c r="J227" s="340"/>
      <c r="K227" s="340"/>
      <c r="L227" s="340"/>
      <c r="M227" s="340"/>
      <c r="N227" s="340"/>
      <c r="O227" s="340"/>
      <c r="P227" s="340"/>
      <c r="Q227" s="340"/>
      <c r="R227" s="340"/>
      <c r="S227" s="340"/>
      <c r="T227" s="340"/>
      <c r="U227" s="340"/>
      <c r="V227" s="340"/>
      <c r="W227" s="340"/>
      <c r="X227" s="340"/>
      <c r="Y227" s="340"/>
      <c r="Z227" s="340"/>
      <c r="AA227" s="340"/>
    </row>
    <row r="228" spans="1:27" ht="14.25" customHeight="1" x14ac:dyDescent="0.25">
      <c r="A228" s="340"/>
      <c r="B228" s="340"/>
      <c r="C228" s="340"/>
      <c r="D228" s="340"/>
      <c r="E228" s="340"/>
      <c r="F228" s="340"/>
      <c r="G228" s="340"/>
      <c r="H228" s="590"/>
      <c r="I228" s="340"/>
      <c r="J228" s="340"/>
      <c r="K228" s="340"/>
      <c r="L228" s="340"/>
      <c r="M228" s="340"/>
      <c r="N228" s="340"/>
      <c r="O228" s="340"/>
      <c r="P228" s="340"/>
      <c r="Q228" s="340"/>
      <c r="R228" s="340"/>
      <c r="S228" s="340"/>
      <c r="T228" s="340"/>
      <c r="U228" s="340"/>
      <c r="V228" s="340"/>
      <c r="W228" s="340"/>
      <c r="X228" s="340"/>
      <c r="Y228" s="340"/>
      <c r="Z228" s="340"/>
      <c r="AA228" s="340"/>
    </row>
    <row r="229" spans="1:27" ht="14.25" customHeight="1" x14ac:dyDescent="0.25">
      <c r="A229" s="340"/>
      <c r="B229" s="340"/>
      <c r="C229" s="340"/>
      <c r="D229" s="340"/>
      <c r="E229" s="340"/>
      <c r="F229" s="340"/>
      <c r="G229" s="340"/>
      <c r="H229" s="590"/>
      <c r="I229" s="340"/>
      <c r="J229" s="340"/>
      <c r="K229" s="340"/>
      <c r="L229" s="340"/>
      <c r="M229" s="340"/>
      <c r="N229" s="340"/>
      <c r="O229" s="340"/>
      <c r="P229" s="340"/>
      <c r="Q229" s="340"/>
      <c r="R229" s="340"/>
      <c r="S229" s="340"/>
      <c r="T229" s="340"/>
      <c r="U229" s="340"/>
      <c r="V229" s="340"/>
      <c r="W229" s="340"/>
      <c r="X229" s="340"/>
      <c r="Y229" s="340"/>
      <c r="Z229" s="340"/>
      <c r="AA229" s="340"/>
    </row>
    <row r="230" spans="1:27" ht="14.25" customHeight="1" x14ac:dyDescent="0.25">
      <c r="A230" s="340"/>
      <c r="B230" s="340"/>
      <c r="C230" s="340"/>
      <c r="D230" s="340"/>
      <c r="E230" s="340"/>
      <c r="F230" s="340"/>
      <c r="G230" s="340"/>
      <c r="H230" s="590"/>
      <c r="I230" s="340"/>
      <c r="J230" s="340"/>
      <c r="K230" s="340"/>
      <c r="L230" s="340"/>
      <c r="M230" s="340"/>
      <c r="N230" s="340"/>
      <c r="O230" s="340"/>
      <c r="P230" s="340"/>
      <c r="Q230" s="340"/>
      <c r="R230" s="340"/>
      <c r="S230" s="340"/>
      <c r="T230" s="340"/>
      <c r="U230" s="340"/>
      <c r="V230" s="340"/>
      <c r="W230" s="340"/>
      <c r="X230" s="340"/>
      <c r="Y230" s="340"/>
      <c r="Z230" s="340"/>
      <c r="AA230" s="340"/>
    </row>
    <row r="231" spans="1:27" ht="14.25" customHeight="1" x14ac:dyDescent="0.25">
      <c r="A231" s="340"/>
      <c r="B231" s="340"/>
      <c r="C231" s="340"/>
      <c r="D231" s="340"/>
      <c r="E231" s="340"/>
      <c r="F231" s="340"/>
      <c r="G231" s="340"/>
      <c r="H231" s="590"/>
      <c r="I231" s="340"/>
      <c r="J231" s="340"/>
      <c r="K231" s="340"/>
      <c r="L231" s="340"/>
      <c r="M231" s="340"/>
      <c r="N231" s="340"/>
      <c r="O231" s="340"/>
      <c r="P231" s="340"/>
      <c r="Q231" s="340"/>
      <c r="R231" s="340"/>
      <c r="S231" s="340"/>
      <c r="T231" s="340"/>
      <c r="U231" s="340"/>
      <c r="V231" s="340"/>
      <c r="W231" s="340"/>
      <c r="X231" s="340"/>
      <c r="Y231" s="340"/>
      <c r="Z231" s="340"/>
      <c r="AA231" s="340"/>
    </row>
    <row r="232" spans="1:27" ht="14.25" customHeight="1" x14ac:dyDescent="0.25">
      <c r="A232" s="340"/>
      <c r="B232" s="340"/>
      <c r="C232" s="340"/>
      <c r="D232" s="340"/>
      <c r="E232" s="340"/>
      <c r="F232" s="340"/>
      <c r="G232" s="340"/>
      <c r="H232" s="590"/>
      <c r="I232" s="340"/>
      <c r="J232" s="340"/>
      <c r="K232" s="340"/>
      <c r="L232" s="340"/>
      <c r="M232" s="340"/>
      <c r="N232" s="340"/>
      <c r="O232" s="340"/>
      <c r="P232" s="340"/>
      <c r="Q232" s="340"/>
      <c r="R232" s="340"/>
      <c r="S232" s="340"/>
      <c r="T232" s="340"/>
      <c r="U232" s="340"/>
      <c r="V232" s="340"/>
      <c r="W232" s="340"/>
      <c r="X232" s="340"/>
      <c r="Y232" s="340"/>
      <c r="Z232" s="340"/>
      <c r="AA232" s="340"/>
    </row>
    <row r="233" spans="1:27" ht="14.25" customHeight="1" x14ac:dyDescent="0.25">
      <c r="A233" s="340"/>
      <c r="B233" s="340"/>
      <c r="C233" s="340"/>
      <c r="D233" s="340"/>
      <c r="E233" s="340"/>
      <c r="F233" s="340"/>
      <c r="G233" s="340"/>
      <c r="H233" s="590"/>
      <c r="I233" s="340"/>
      <c r="J233" s="340"/>
      <c r="K233" s="340"/>
      <c r="L233" s="340"/>
      <c r="M233" s="340"/>
      <c r="N233" s="340"/>
      <c r="O233" s="340"/>
      <c r="P233" s="340"/>
      <c r="Q233" s="340"/>
      <c r="R233" s="340"/>
      <c r="S233" s="340"/>
      <c r="T233" s="340"/>
      <c r="U233" s="340"/>
      <c r="V233" s="340"/>
      <c r="W233" s="340"/>
      <c r="X233" s="340"/>
      <c r="Y233" s="340"/>
      <c r="Z233" s="340"/>
      <c r="AA233" s="340"/>
    </row>
    <row r="234" spans="1:27" ht="14.25" customHeight="1" x14ac:dyDescent="0.25">
      <c r="A234" s="340"/>
      <c r="B234" s="340"/>
      <c r="C234" s="340"/>
      <c r="D234" s="340"/>
      <c r="E234" s="340"/>
      <c r="F234" s="340"/>
      <c r="G234" s="340"/>
      <c r="H234" s="590"/>
      <c r="I234" s="340"/>
      <c r="J234" s="340"/>
      <c r="K234" s="340"/>
      <c r="L234" s="340"/>
      <c r="M234" s="340"/>
      <c r="N234" s="340"/>
      <c r="O234" s="340"/>
      <c r="P234" s="340"/>
      <c r="Q234" s="340"/>
      <c r="R234" s="340"/>
      <c r="S234" s="340"/>
      <c r="T234" s="340"/>
      <c r="U234" s="340"/>
      <c r="V234" s="340"/>
      <c r="W234" s="340"/>
      <c r="X234" s="340"/>
      <c r="Y234" s="340"/>
      <c r="Z234" s="340"/>
      <c r="AA234" s="340"/>
    </row>
    <row r="235" spans="1:27" ht="14.25" customHeight="1" x14ac:dyDescent="0.25">
      <c r="A235" s="340"/>
      <c r="B235" s="340"/>
      <c r="C235" s="340"/>
      <c r="D235" s="340"/>
      <c r="E235" s="340"/>
      <c r="F235" s="340"/>
      <c r="G235" s="340"/>
      <c r="H235" s="590"/>
      <c r="I235" s="340"/>
      <c r="J235" s="340"/>
      <c r="K235" s="340"/>
      <c r="L235" s="340"/>
      <c r="M235" s="340"/>
      <c r="N235" s="340"/>
      <c r="O235" s="340"/>
      <c r="P235" s="340"/>
      <c r="Q235" s="340"/>
      <c r="R235" s="340"/>
      <c r="S235" s="340"/>
      <c r="T235" s="340"/>
      <c r="U235" s="340"/>
      <c r="V235" s="340"/>
      <c r="W235" s="340"/>
      <c r="X235" s="340"/>
      <c r="Y235" s="340"/>
      <c r="Z235" s="340"/>
      <c r="AA235" s="340"/>
    </row>
    <row r="236" spans="1:27" ht="14.25" customHeight="1" x14ac:dyDescent="0.25">
      <c r="A236" s="340"/>
      <c r="B236" s="340"/>
      <c r="C236" s="340"/>
      <c r="D236" s="340"/>
      <c r="E236" s="340"/>
      <c r="F236" s="340"/>
      <c r="G236" s="340"/>
      <c r="H236" s="590"/>
      <c r="I236" s="340"/>
      <c r="J236" s="340"/>
      <c r="K236" s="340"/>
      <c r="L236" s="340"/>
      <c r="M236" s="340"/>
      <c r="N236" s="340"/>
      <c r="O236" s="340"/>
      <c r="P236" s="340"/>
      <c r="Q236" s="340"/>
      <c r="R236" s="340"/>
      <c r="S236" s="340"/>
      <c r="T236" s="340"/>
      <c r="U236" s="340"/>
      <c r="V236" s="340"/>
      <c r="W236" s="340"/>
      <c r="X236" s="340"/>
      <c r="Y236" s="340"/>
      <c r="Z236" s="340"/>
      <c r="AA236" s="340"/>
    </row>
    <row r="237" spans="1:27" ht="14.25" customHeight="1" x14ac:dyDescent="0.25">
      <c r="A237" s="340"/>
      <c r="B237" s="340"/>
      <c r="C237" s="340"/>
      <c r="D237" s="340"/>
      <c r="E237" s="340"/>
      <c r="F237" s="340"/>
      <c r="G237" s="340"/>
      <c r="H237" s="590"/>
      <c r="I237" s="340"/>
      <c r="J237" s="340"/>
      <c r="K237" s="340"/>
      <c r="L237" s="340"/>
      <c r="M237" s="340"/>
      <c r="N237" s="340"/>
      <c r="O237" s="340"/>
      <c r="P237" s="340"/>
      <c r="Q237" s="340"/>
      <c r="R237" s="340"/>
      <c r="S237" s="340"/>
      <c r="T237" s="340"/>
      <c r="U237" s="340"/>
      <c r="V237" s="340"/>
      <c r="W237" s="340"/>
      <c r="X237" s="340"/>
      <c r="Y237" s="340"/>
      <c r="Z237" s="340"/>
      <c r="AA237" s="340"/>
    </row>
    <row r="238" spans="1:27" ht="14.25" customHeight="1" x14ac:dyDescent="0.25">
      <c r="A238" s="340"/>
      <c r="B238" s="340"/>
      <c r="C238" s="340"/>
      <c r="D238" s="340"/>
      <c r="E238" s="340"/>
      <c r="F238" s="340"/>
      <c r="G238" s="340"/>
      <c r="H238" s="590"/>
      <c r="I238" s="340"/>
      <c r="J238" s="340"/>
      <c r="K238" s="340"/>
      <c r="L238" s="340"/>
      <c r="M238" s="340"/>
      <c r="N238" s="340"/>
      <c r="O238" s="340"/>
      <c r="P238" s="340"/>
      <c r="Q238" s="340"/>
      <c r="R238" s="340"/>
      <c r="S238" s="340"/>
      <c r="T238" s="340"/>
      <c r="U238" s="340"/>
      <c r="V238" s="340"/>
      <c r="W238" s="340"/>
      <c r="X238" s="340"/>
      <c r="Y238" s="340"/>
      <c r="Z238" s="340"/>
      <c r="AA238" s="340"/>
    </row>
    <row r="239" spans="1:27" ht="14.25" customHeight="1" x14ac:dyDescent="0.25">
      <c r="A239" s="340"/>
      <c r="B239" s="340"/>
      <c r="C239" s="340"/>
      <c r="D239" s="340"/>
      <c r="E239" s="340"/>
      <c r="F239" s="340"/>
      <c r="G239" s="340"/>
      <c r="H239" s="590"/>
      <c r="I239" s="340"/>
      <c r="J239" s="340"/>
      <c r="K239" s="340"/>
      <c r="L239" s="340"/>
      <c r="M239" s="340"/>
      <c r="N239" s="340"/>
      <c r="O239" s="340"/>
      <c r="P239" s="340"/>
      <c r="Q239" s="340"/>
      <c r="R239" s="340"/>
      <c r="S239" s="340"/>
      <c r="T239" s="340"/>
      <c r="U239" s="340"/>
      <c r="V239" s="340"/>
      <c r="W239" s="340"/>
      <c r="X239" s="340"/>
      <c r="Y239" s="340"/>
      <c r="Z239" s="340"/>
      <c r="AA239" s="340"/>
    </row>
    <row r="240" spans="1:27" ht="14.25" customHeight="1" x14ac:dyDescent="0.25">
      <c r="A240" s="340"/>
      <c r="B240" s="340"/>
      <c r="C240" s="340"/>
      <c r="D240" s="340"/>
      <c r="E240" s="340"/>
      <c r="F240" s="340"/>
      <c r="G240" s="340"/>
      <c r="H240" s="590"/>
      <c r="I240" s="340"/>
      <c r="J240" s="340"/>
      <c r="K240" s="340"/>
      <c r="L240" s="340"/>
      <c r="M240" s="340"/>
      <c r="N240" s="340"/>
      <c r="O240" s="340"/>
      <c r="P240" s="340"/>
      <c r="Q240" s="340"/>
      <c r="R240" s="340"/>
      <c r="S240" s="340"/>
      <c r="T240" s="340"/>
      <c r="U240" s="340"/>
      <c r="V240" s="340"/>
      <c r="W240" s="340"/>
      <c r="X240" s="340"/>
      <c r="Y240" s="340"/>
      <c r="Z240" s="340"/>
      <c r="AA240" s="340"/>
    </row>
    <row r="241" spans="1:27" ht="14.25" customHeight="1" x14ac:dyDescent="0.25">
      <c r="A241" s="340"/>
      <c r="B241" s="340"/>
      <c r="C241" s="340"/>
      <c r="D241" s="340"/>
      <c r="E241" s="340"/>
      <c r="F241" s="340"/>
      <c r="G241" s="340"/>
      <c r="H241" s="590"/>
      <c r="I241" s="340"/>
      <c r="J241" s="340"/>
      <c r="K241" s="340"/>
      <c r="L241" s="340"/>
      <c r="M241" s="340"/>
      <c r="N241" s="340"/>
      <c r="O241" s="340"/>
      <c r="P241" s="340"/>
      <c r="Q241" s="340"/>
      <c r="R241" s="340"/>
      <c r="S241" s="340"/>
      <c r="T241" s="340"/>
      <c r="U241" s="340"/>
      <c r="V241" s="340"/>
      <c r="W241" s="340"/>
      <c r="X241" s="340"/>
      <c r="Y241" s="340"/>
      <c r="Z241" s="340"/>
      <c r="AA241" s="340"/>
    </row>
    <row r="242" spans="1:27" ht="14.25" customHeight="1" x14ac:dyDescent="0.25">
      <c r="A242" s="340"/>
      <c r="B242" s="340"/>
      <c r="C242" s="340"/>
      <c r="D242" s="340"/>
      <c r="E242" s="340"/>
      <c r="F242" s="340"/>
      <c r="G242" s="340"/>
      <c r="H242" s="590"/>
      <c r="I242" s="340"/>
      <c r="J242" s="340"/>
      <c r="K242" s="340"/>
      <c r="L242" s="340"/>
      <c r="M242" s="340"/>
      <c r="N242" s="340"/>
      <c r="O242" s="340"/>
      <c r="P242" s="340"/>
      <c r="Q242" s="340"/>
      <c r="R242" s="340"/>
      <c r="S242" s="340"/>
      <c r="T242" s="340"/>
      <c r="U242" s="340"/>
      <c r="V242" s="340"/>
      <c r="W242" s="340"/>
      <c r="X242" s="340"/>
      <c r="Y242" s="340"/>
      <c r="Z242" s="340"/>
      <c r="AA242" s="340"/>
    </row>
    <row r="243" spans="1:27" ht="14.25" customHeight="1" x14ac:dyDescent="0.25">
      <c r="A243" s="340"/>
      <c r="B243" s="340"/>
      <c r="C243" s="340"/>
      <c r="D243" s="340"/>
      <c r="E243" s="340"/>
      <c r="F243" s="340"/>
      <c r="G243" s="340"/>
      <c r="H243" s="590"/>
      <c r="I243" s="340"/>
      <c r="J243" s="340"/>
      <c r="K243" s="340"/>
      <c r="L243" s="340"/>
      <c r="M243" s="340"/>
      <c r="N243" s="340"/>
      <c r="O243" s="340"/>
      <c r="P243" s="340"/>
      <c r="Q243" s="340"/>
      <c r="R243" s="340"/>
      <c r="S243" s="340"/>
      <c r="T243" s="340"/>
      <c r="U243" s="340"/>
      <c r="V243" s="340"/>
      <c r="W243" s="340"/>
      <c r="X243" s="340"/>
      <c r="Y243" s="340"/>
      <c r="Z243" s="340"/>
      <c r="AA243" s="340"/>
    </row>
    <row r="244" spans="1:27" ht="14.25" customHeight="1" x14ac:dyDescent="0.25">
      <c r="A244" s="340"/>
      <c r="B244" s="340"/>
      <c r="C244" s="340"/>
      <c r="D244" s="340"/>
      <c r="E244" s="340"/>
      <c r="F244" s="340"/>
      <c r="G244" s="340"/>
      <c r="H244" s="590"/>
      <c r="I244" s="340"/>
      <c r="J244" s="340"/>
      <c r="K244" s="340"/>
      <c r="L244" s="340"/>
      <c r="M244" s="340"/>
      <c r="N244" s="340"/>
      <c r="O244" s="340"/>
      <c r="P244" s="340"/>
      <c r="Q244" s="340"/>
      <c r="R244" s="340"/>
      <c r="S244" s="340"/>
      <c r="T244" s="340"/>
      <c r="U244" s="340"/>
      <c r="V244" s="340"/>
      <c r="W244" s="340"/>
      <c r="X244" s="340"/>
      <c r="Y244" s="340"/>
      <c r="Z244" s="340"/>
      <c r="AA244" s="340"/>
    </row>
    <row r="245" spans="1:27" ht="14.25" customHeight="1" x14ac:dyDescent="0.25">
      <c r="A245" s="340"/>
      <c r="B245" s="340"/>
      <c r="C245" s="340"/>
      <c r="D245" s="340"/>
      <c r="E245" s="340"/>
      <c r="F245" s="340"/>
      <c r="G245" s="340"/>
      <c r="H245" s="590"/>
      <c r="I245" s="340"/>
      <c r="J245" s="340"/>
      <c r="K245" s="340"/>
      <c r="L245" s="340"/>
      <c r="M245" s="340"/>
      <c r="N245" s="340"/>
      <c r="O245" s="340"/>
      <c r="P245" s="340"/>
      <c r="Q245" s="340"/>
      <c r="R245" s="340"/>
      <c r="S245" s="340"/>
      <c r="T245" s="340"/>
      <c r="U245" s="340"/>
      <c r="V245" s="340"/>
      <c r="W245" s="340"/>
      <c r="X245" s="340"/>
      <c r="Y245" s="340"/>
      <c r="Z245" s="340"/>
      <c r="AA245" s="340"/>
    </row>
    <row r="246" spans="1:27" ht="14.25" customHeight="1" x14ac:dyDescent="0.25">
      <c r="A246" s="340"/>
      <c r="B246" s="340"/>
      <c r="C246" s="340"/>
      <c r="D246" s="340"/>
      <c r="E246" s="340"/>
      <c r="F246" s="340"/>
      <c r="G246" s="340"/>
      <c r="H246" s="590"/>
      <c r="I246" s="340"/>
      <c r="J246" s="340"/>
      <c r="K246" s="340"/>
      <c r="L246" s="340"/>
      <c r="M246" s="340"/>
      <c r="N246" s="340"/>
      <c r="O246" s="340"/>
      <c r="P246" s="340"/>
      <c r="Q246" s="340"/>
      <c r="R246" s="340"/>
      <c r="S246" s="340"/>
      <c r="T246" s="340"/>
      <c r="U246" s="340"/>
      <c r="V246" s="340"/>
      <c r="W246" s="340"/>
      <c r="X246" s="340"/>
      <c r="Y246" s="340"/>
      <c r="Z246" s="340"/>
      <c r="AA246" s="340"/>
    </row>
    <row r="247" spans="1:27" ht="14.25" customHeight="1" x14ac:dyDescent="0.25">
      <c r="A247" s="340"/>
      <c r="B247" s="340"/>
      <c r="C247" s="340"/>
      <c r="D247" s="340"/>
      <c r="E247" s="340"/>
      <c r="F247" s="340"/>
      <c r="G247" s="340"/>
      <c r="H247" s="590"/>
      <c r="I247" s="340"/>
      <c r="J247" s="340"/>
      <c r="K247" s="340"/>
      <c r="L247" s="340"/>
      <c r="M247" s="340"/>
      <c r="N247" s="340"/>
      <c r="O247" s="340"/>
      <c r="P247" s="340"/>
      <c r="Q247" s="340"/>
      <c r="R247" s="340"/>
      <c r="S247" s="340"/>
      <c r="T247" s="340"/>
      <c r="U247" s="340"/>
      <c r="V247" s="340"/>
      <c r="W247" s="340"/>
      <c r="X247" s="340"/>
      <c r="Y247" s="340"/>
      <c r="Z247" s="340"/>
      <c r="AA247" s="340"/>
    </row>
    <row r="248" spans="1:27" ht="14.25" customHeight="1" x14ac:dyDescent="0.25">
      <c r="A248" s="340"/>
      <c r="B248" s="340"/>
      <c r="C248" s="340"/>
      <c r="D248" s="340"/>
      <c r="E248" s="340"/>
      <c r="F248" s="340"/>
      <c r="G248" s="340"/>
      <c r="H248" s="590"/>
      <c r="I248" s="340"/>
      <c r="J248" s="340"/>
      <c r="K248" s="340"/>
      <c r="L248" s="340"/>
      <c r="M248" s="340"/>
      <c r="N248" s="340"/>
      <c r="O248" s="340"/>
      <c r="P248" s="340"/>
      <c r="Q248" s="340"/>
      <c r="R248" s="340"/>
      <c r="S248" s="340"/>
      <c r="T248" s="340"/>
      <c r="U248" s="340"/>
      <c r="V248" s="340"/>
      <c r="W248" s="340"/>
      <c r="X248" s="340"/>
      <c r="Y248" s="340"/>
      <c r="Z248" s="340"/>
      <c r="AA248" s="340"/>
    </row>
    <row r="249" spans="1:27" ht="14.25" customHeight="1" x14ac:dyDescent="0.25">
      <c r="A249" s="340"/>
      <c r="B249" s="340"/>
      <c r="C249" s="340"/>
      <c r="D249" s="340"/>
      <c r="E249" s="340"/>
      <c r="F249" s="340"/>
      <c r="G249" s="340"/>
      <c r="H249" s="590"/>
      <c r="I249" s="340"/>
      <c r="J249" s="340"/>
      <c r="K249" s="340"/>
      <c r="L249" s="340"/>
      <c r="M249" s="340"/>
      <c r="N249" s="340"/>
      <c r="O249" s="340"/>
      <c r="P249" s="340"/>
      <c r="Q249" s="340"/>
      <c r="R249" s="340"/>
      <c r="S249" s="340"/>
      <c r="T249" s="340"/>
      <c r="U249" s="340"/>
      <c r="V249" s="340"/>
      <c r="W249" s="340"/>
      <c r="X249" s="340"/>
      <c r="Y249" s="340"/>
      <c r="Z249" s="340"/>
      <c r="AA249" s="340"/>
    </row>
    <row r="250" spans="1:27" ht="14.25" customHeight="1" x14ac:dyDescent="0.25">
      <c r="A250" s="340"/>
      <c r="B250" s="340"/>
      <c r="C250" s="340"/>
      <c r="D250" s="340"/>
      <c r="E250" s="340"/>
      <c r="F250" s="340"/>
      <c r="G250" s="340"/>
      <c r="H250" s="590"/>
      <c r="I250" s="340"/>
      <c r="J250" s="340"/>
      <c r="K250" s="340"/>
      <c r="L250" s="340"/>
      <c r="M250" s="340"/>
      <c r="N250" s="340"/>
      <c r="O250" s="340"/>
      <c r="P250" s="340"/>
      <c r="Q250" s="340"/>
      <c r="R250" s="340"/>
      <c r="S250" s="340"/>
      <c r="T250" s="340"/>
      <c r="U250" s="340"/>
      <c r="V250" s="340"/>
      <c r="W250" s="340"/>
      <c r="X250" s="340"/>
      <c r="Y250" s="340"/>
      <c r="Z250" s="340"/>
      <c r="AA250" s="340"/>
    </row>
    <row r="251" spans="1:27" ht="14.25" customHeight="1" x14ac:dyDescent="0.25">
      <c r="A251" s="340"/>
      <c r="B251" s="340"/>
      <c r="C251" s="340"/>
      <c r="D251" s="340"/>
      <c r="E251" s="340"/>
      <c r="F251" s="340"/>
      <c r="G251" s="340"/>
      <c r="H251" s="590"/>
      <c r="I251" s="340"/>
      <c r="J251" s="340"/>
      <c r="K251" s="340"/>
      <c r="L251" s="340"/>
      <c r="M251" s="340"/>
      <c r="N251" s="340"/>
      <c r="O251" s="340"/>
      <c r="P251" s="340"/>
      <c r="Q251" s="340"/>
      <c r="R251" s="340"/>
      <c r="S251" s="340"/>
      <c r="T251" s="340"/>
      <c r="U251" s="340"/>
      <c r="V251" s="340"/>
      <c r="W251" s="340"/>
      <c r="X251" s="340"/>
      <c r="Y251" s="340"/>
      <c r="Z251" s="340"/>
      <c r="AA251" s="340"/>
    </row>
    <row r="252" spans="1:27" ht="14.25" customHeight="1" x14ac:dyDescent="0.25">
      <c r="A252" s="340"/>
      <c r="B252" s="340"/>
      <c r="C252" s="340"/>
      <c r="D252" s="340"/>
      <c r="E252" s="340"/>
      <c r="F252" s="340"/>
      <c r="G252" s="340"/>
      <c r="H252" s="590"/>
      <c r="I252" s="340"/>
      <c r="J252" s="340"/>
      <c r="K252" s="340"/>
      <c r="L252" s="340"/>
      <c r="M252" s="340"/>
      <c r="N252" s="340"/>
      <c r="O252" s="340"/>
      <c r="P252" s="340"/>
      <c r="Q252" s="340"/>
      <c r="R252" s="340"/>
      <c r="S252" s="340"/>
      <c r="T252" s="340"/>
      <c r="U252" s="340"/>
      <c r="V252" s="340"/>
      <c r="W252" s="340"/>
      <c r="X252" s="340"/>
      <c r="Y252" s="340"/>
      <c r="Z252" s="340"/>
      <c r="AA252" s="340"/>
    </row>
    <row r="253" spans="1:27" ht="14.25" customHeight="1" x14ac:dyDescent="0.25">
      <c r="A253" s="340"/>
      <c r="B253" s="340"/>
      <c r="C253" s="340"/>
      <c r="D253" s="340"/>
      <c r="E253" s="340"/>
      <c r="F253" s="340"/>
      <c r="G253" s="340"/>
      <c r="H253" s="590"/>
      <c r="I253" s="340"/>
      <c r="J253" s="340"/>
      <c r="K253" s="340"/>
      <c r="L253" s="340"/>
      <c r="M253" s="340"/>
      <c r="N253" s="340"/>
      <c r="O253" s="340"/>
      <c r="P253" s="340"/>
      <c r="Q253" s="340"/>
      <c r="R253" s="340"/>
      <c r="S253" s="340"/>
      <c r="T253" s="340"/>
      <c r="U253" s="340"/>
      <c r="V253" s="340"/>
      <c r="W253" s="340"/>
      <c r="X253" s="340"/>
      <c r="Y253" s="340"/>
      <c r="Z253" s="340"/>
      <c r="AA253" s="340"/>
    </row>
    <row r="254" spans="1:27" ht="14.25" customHeight="1" x14ac:dyDescent="0.25">
      <c r="A254" s="340"/>
      <c r="B254" s="340"/>
      <c r="C254" s="340"/>
      <c r="D254" s="340"/>
      <c r="E254" s="340"/>
      <c r="F254" s="340"/>
      <c r="G254" s="340"/>
      <c r="H254" s="590"/>
      <c r="I254" s="340"/>
      <c r="J254" s="340"/>
      <c r="K254" s="340"/>
      <c r="L254" s="340"/>
      <c r="M254" s="340"/>
      <c r="N254" s="340"/>
      <c r="O254" s="340"/>
      <c r="P254" s="340"/>
      <c r="Q254" s="340"/>
      <c r="R254" s="340"/>
      <c r="S254" s="340"/>
      <c r="T254" s="340"/>
      <c r="U254" s="340"/>
      <c r="V254" s="340"/>
      <c r="W254" s="340"/>
      <c r="X254" s="340"/>
      <c r="Y254" s="340"/>
      <c r="Z254" s="340"/>
      <c r="AA254" s="340"/>
    </row>
    <row r="255" spans="1:27" ht="14.25" customHeight="1" x14ac:dyDescent="0.25">
      <c r="A255" s="340"/>
      <c r="B255" s="340"/>
      <c r="C255" s="340"/>
      <c r="D255" s="340"/>
      <c r="E255" s="340"/>
      <c r="F255" s="340"/>
      <c r="G255" s="340"/>
      <c r="H255" s="590"/>
      <c r="I255" s="340"/>
      <c r="J255" s="340"/>
      <c r="K255" s="340"/>
      <c r="L255" s="340"/>
      <c r="M255" s="340"/>
      <c r="N255" s="340"/>
      <c r="O255" s="340"/>
      <c r="P255" s="340"/>
      <c r="Q255" s="340"/>
      <c r="R255" s="340"/>
      <c r="S255" s="340"/>
      <c r="T255" s="340"/>
      <c r="U255" s="340"/>
      <c r="V255" s="340"/>
      <c r="W255" s="340"/>
      <c r="X255" s="340"/>
      <c r="Y255" s="340"/>
      <c r="Z255" s="340"/>
      <c r="AA255" s="340"/>
    </row>
    <row r="256" spans="1:27" ht="14.25" customHeight="1" x14ac:dyDescent="0.25">
      <c r="A256" s="340"/>
      <c r="B256" s="340"/>
      <c r="C256" s="340"/>
      <c r="D256" s="340"/>
      <c r="E256" s="340"/>
      <c r="F256" s="340"/>
      <c r="G256" s="340"/>
      <c r="H256" s="590"/>
      <c r="I256" s="340"/>
      <c r="J256" s="340"/>
      <c r="K256" s="340"/>
      <c r="L256" s="340"/>
      <c r="M256" s="340"/>
      <c r="N256" s="340"/>
      <c r="O256" s="340"/>
      <c r="P256" s="340"/>
      <c r="Q256" s="340"/>
      <c r="R256" s="340"/>
      <c r="S256" s="340"/>
      <c r="T256" s="340"/>
      <c r="U256" s="340"/>
      <c r="V256" s="340"/>
      <c r="W256" s="340"/>
      <c r="X256" s="340"/>
      <c r="Y256" s="340"/>
      <c r="Z256" s="340"/>
      <c r="AA256" s="340"/>
    </row>
    <row r="257" spans="1:27" ht="14.25" customHeight="1" x14ac:dyDescent="0.25">
      <c r="A257" s="340"/>
      <c r="B257" s="340"/>
      <c r="C257" s="340"/>
      <c r="D257" s="340"/>
      <c r="E257" s="340"/>
      <c r="F257" s="340"/>
      <c r="G257" s="340"/>
      <c r="H257" s="590"/>
      <c r="I257" s="340"/>
      <c r="J257" s="340"/>
      <c r="K257" s="340"/>
      <c r="L257" s="340"/>
      <c r="M257" s="340"/>
      <c r="N257" s="340"/>
      <c r="O257" s="340"/>
      <c r="P257" s="340"/>
      <c r="Q257" s="340"/>
      <c r="R257" s="340"/>
      <c r="S257" s="340"/>
      <c r="T257" s="340"/>
      <c r="U257" s="340"/>
      <c r="V257" s="340"/>
      <c r="W257" s="340"/>
      <c r="X257" s="340"/>
      <c r="Y257" s="340"/>
      <c r="Z257" s="340"/>
      <c r="AA257" s="340"/>
    </row>
    <row r="258" spans="1:27" ht="14.25" customHeight="1" x14ac:dyDescent="0.25">
      <c r="A258" s="340"/>
      <c r="B258" s="340"/>
      <c r="C258" s="340"/>
      <c r="D258" s="340"/>
      <c r="E258" s="340"/>
      <c r="F258" s="340"/>
      <c r="G258" s="340"/>
      <c r="H258" s="590"/>
      <c r="I258" s="340"/>
      <c r="J258" s="340"/>
      <c r="K258" s="340"/>
      <c r="L258" s="340"/>
      <c r="M258" s="340"/>
      <c r="N258" s="340"/>
      <c r="O258" s="340"/>
      <c r="P258" s="340"/>
      <c r="Q258" s="340"/>
      <c r="R258" s="340"/>
      <c r="S258" s="340"/>
      <c r="T258" s="340"/>
      <c r="U258" s="340"/>
      <c r="V258" s="340"/>
      <c r="W258" s="340"/>
      <c r="X258" s="340"/>
      <c r="Y258" s="340"/>
      <c r="Z258" s="340"/>
      <c r="AA258" s="340"/>
    </row>
    <row r="259" spans="1:27" ht="14.25" customHeight="1" x14ac:dyDescent="0.25">
      <c r="A259" s="340"/>
      <c r="B259" s="340"/>
      <c r="C259" s="340"/>
      <c r="D259" s="340"/>
      <c r="E259" s="340"/>
      <c r="F259" s="340"/>
      <c r="G259" s="340"/>
      <c r="H259" s="590"/>
      <c r="I259" s="340"/>
      <c r="J259" s="340"/>
      <c r="K259" s="340"/>
      <c r="L259" s="340"/>
      <c r="M259" s="340"/>
      <c r="N259" s="340"/>
      <c r="O259" s="340"/>
      <c r="P259" s="340"/>
      <c r="Q259" s="340"/>
      <c r="R259" s="340"/>
      <c r="S259" s="340"/>
      <c r="T259" s="340"/>
      <c r="U259" s="340"/>
      <c r="V259" s="340"/>
      <c r="W259" s="340"/>
      <c r="X259" s="340"/>
      <c r="Y259" s="340"/>
      <c r="Z259" s="340"/>
      <c r="AA259" s="340"/>
    </row>
    <row r="260" spans="1:27" ht="14.25" customHeight="1" x14ac:dyDescent="0.25">
      <c r="A260" s="340"/>
      <c r="B260" s="340"/>
      <c r="C260" s="340"/>
      <c r="D260" s="340"/>
      <c r="E260" s="340"/>
      <c r="F260" s="340"/>
      <c r="G260" s="340"/>
      <c r="H260" s="590"/>
      <c r="I260" s="340"/>
      <c r="J260" s="340"/>
      <c r="K260" s="340"/>
      <c r="L260" s="340"/>
      <c r="M260" s="340"/>
      <c r="N260" s="340"/>
      <c r="O260" s="340"/>
      <c r="P260" s="340"/>
      <c r="Q260" s="340"/>
      <c r="R260" s="340"/>
      <c r="S260" s="340"/>
      <c r="T260" s="340"/>
      <c r="U260" s="340"/>
      <c r="V260" s="340"/>
      <c r="W260" s="340"/>
      <c r="X260" s="340"/>
      <c r="Y260" s="340"/>
      <c r="Z260" s="340"/>
      <c r="AA260" s="340"/>
    </row>
    <row r="261" spans="1:27" ht="14.25" customHeight="1" x14ac:dyDescent="0.25">
      <c r="A261" s="340"/>
      <c r="B261" s="340"/>
      <c r="C261" s="340"/>
      <c r="D261" s="340"/>
      <c r="E261" s="340"/>
      <c r="F261" s="340"/>
      <c r="G261" s="340"/>
      <c r="H261" s="590"/>
      <c r="I261" s="340"/>
      <c r="J261" s="340"/>
      <c r="K261" s="340"/>
      <c r="L261" s="340"/>
      <c r="M261" s="340"/>
      <c r="N261" s="340"/>
      <c r="O261" s="340"/>
      <c r="P261" s="340"/>
      <c r="Q261" s="340"/>
      <c r="R261" s="340"/>
      <c r="S261" s="340"/>
      <c r="T261" s="340"/>
      <c r="U261" s="340"/>
      <c r="V261" s="340"/>
      <c r="W261" s="340"/>
      <c r="X261" s="340"/>
      <c r="Y261" s="340"/>
      <c r="Z261" s="340"/>
      <c r="AA261" s="340"/>
    </row>
    <row r="262" spans="1:27" ht="14.25" customHeight="1" x14ac:dyDescent="0.25">
      <c r="A262" s="340"/>
      <c r="B262" s="340"/>
      <c r="C262" s="340"/>
      <c r="D262" s="340"/>
      <c r="E262" s="340"/>
      <c r="F262" s="340"/>
      <c r="G262" s="340"/>
      <c r="H262" s="590"/>
      <c r="I262" s="340"/>
      <c r="J262" s="340"/>
      <c r="K262" s="340"/>
      <c r="L262" s="340"/>
      <c r="M262" s="340"/>
      <c r="N262" s="340"/>
      <c r="O262" s="340"/>
      <c r="P262" s="340"/>
      <c r="Q262" s="340"/>
      <c r="R262" s="340"/>
      <c r="S262" s="340"/>
      <c r="T262" s="340"/>
      <c r="U262" s="340"/>
      <c r="V262" s="340"/>
      <c r="W262" s="340"/>
      <c r="X262" s="340"/>
      <c r="Y262" s="340"/>
      <c r="Z262" s="340"/>
      <c r="AA262" s="340"/>
    </row>
    <row r="263" spans="1:27" ht="14.25" customHeight="1" x14ac:dyDescent="0.25">
      <c r="A263" s="340"/>
      <c r="B263" s="340"/>
      <c r="C263" s="340"/>
      <c r="D263" s="340"/>
      <c r="E263" s="340"/>
      <c r="F263" s="340"/>
      <c r="G263" s="340"/>
      <c r="H263" s="590"/>
      <c r="I263" s="340"/>
      <c r="J263" s="340"/>
      <c r="K263" s="340"/>
      <c r="L263" s="340"/>
      <c r="M263" s="340"/>
      <c r="N263" s="340"/>
      <c r="O263" s="340"/>
      <c r="P263" s="340"/>
      <c r="Q263" s="340"/>
      <c r="R263" s="340"/>
      <c r="S263" s="340"/>
      <c r="T263" s="340"/>
      <c r="U263" s="340"/>
      <c r="V263" s="340"/>
      <c r="W263" s="340"/>
      <c r="X263" s="340"/>
      <c r="Y263" s="340"/>
      <c r="Z263" s="340"/>
      <c r="AA263" s="340"/>
    </row>
    <row r="264" spans="1:27" ht="14.25" customHeight="1" x14ac:dyDescent="0.25">
      <c r="A264" s="340"/>
      <c r="B264" s="340"/>
      <c r="C264" s="340"/>
      <c r="D264" s="340"/>
      <c r="E264" s="340"/>
      <c r="F264" s="340"/>
      <c r="G264" s="340"/>
      <c r="H264" s="590"/>
      <c r="I264" s="340"/>
      <c r="J264" s="340"/>
      <c r="K264" s="340"/>
      <c r="L264" s="340"/>
      <c r="M264" s="340"/>
      <c r="N264" s="340"/>
      <c r="O264" s="340"/>
      <c r="P264" s="340"/>
      <c r="Q264" s="340"/>
      <c r="R264" s="340"/>
      <c r="S264" s="340"/>
      <c r="T264" s="340"/>
      <c r="U264" s="340"/>
      <c r="V264" s="340"/>
      <c r="W264" s="340"/>
      <c r="X264" s="340"/>
      <c r="Y264" s="340"/>
      <c r="Z264" s="340"/>
      <c r="AA264" s="340"/>
    </row>
    <row r="265" spans="1:27" ht="14.25" customHeight="1" x14ac:dyDescent="0.25">
      <c r="A265" s="340"/>
      <c r="B265" s="340"/>
      <c r="C265" s="340"/>
      <c r="D265" s="340"/>
      <c r="E265" s="340"/>
      <c r="F265" s="340"/>
      <c r="G265" s="340"/>
      <c r="H265" s="590"/>
      <c r="I265" s="340"/>
      <c r="J265" s="340"/>
      <c r="K265" s="340"/>
      <c r="L265" s="340"/>
      <c r="M265" s="340"/>
      <c r="N265" s="340"/>
      <c r="O265" s="340"/>
      <c r="P265" s="340"/>
      <c r="Q265" s="340"/>
      <c r="R265" s="340"/>
      <c r="S265" s="340"/>
      <c r="T265" s="340"/>
      <c r="U265" s="340"/>
      <c r="V265" s="340"/>
      <c r="W265" s="340"/>
      <c r="X265" s="340"/>
      <c r="Y265" s="340"/>
      <c r="Z265" s="340"/>
      <c r="AA265" s="340"/>
    </row>
    <row r="266" spans="1:27" ht="14.25" customHeight="1" x14ac:dyDescent="0.25">
      <c r="A266" s="340"/>
      <c r="B266" s="340"/>
      <c r="C266" s="340"/>
      <c r="D266" s="340"/>
      <c r="E266" s="340"/>
      <c r="F266" s="340"/>
      <c r="G266" s="340"/>
      <c r="H266" s="590"/>
      <c r="I266" s="340"/>
      <c r="J266" s="340"/>
      <c r="K266" s="340"/>
      <c r="L266" s="340"/>
      <c r="M266" s="340"/>
      <c r="N266" s="340"/>
      <c r="O266" s="340"/>
      <c r="P266" s="340"/>
      <c r="Q266" s="340"/>
      <c r="R266" s="340"/>
      <c r="S266" s="340"/>
      <c r="T266" s="340"/>
      <c r="U266" s="340"/>
      <c r="V266" s="340"/>
      <c r="W266" s="340"/>
      <c r="X266" s="340"/>
      <c r="Y266" s="340"/>
      <c r="Z266" s="340"/>
      <c r="AA266" s="340"/>
    </row>
    <row r="267" spans="1:27" ht="14.25" customHeight="1" x14ac:dyDescent="0.25">
      <c r="A267" s="340"/>
      <c r="B267" s="340"/>
      <c r="C267" s="340"/>
      <c r="D267" s="340"/>
      <c r="E267" s="340"/>
      <c r="F267" s="340"/>
      <c r="G267" s="340"/>
      <c r="H267" s="590"/>
      <c r="I267" s="340"/>
      <c r="J267" s="340"/>
      <c r="K267" s="340"/>
      <c r="L267" s="340"/>
      <c r="M267" s="340"/>
      <c r="N267" s="340"/>
      <c r="O267" s="340"/>
      <c r="P267" s="340"/>
      <c r="Q267" s="340"/>
      <c r="R267" s="340"/>
      <c r="S267" s="340"/>
      <c r="T267" s="340"/>
      <c r="U267" s="340"/>
      <c r="V267" s="340"/>
      <c r="W267" s="340"/>
      <c r="X267" s="340"/>
      <c r="Y267" s="340"/>
      <c r="Z267" s="340"/>
      <c r="AA267" s="340"/>
    </row>
    <row r="268" spans="1:27" ht="14.25" customHeight="1" x14ac:dyDescent="0.25">
      <c r="A268" s="340"/>
      <c r="B268" s="340"/>
      <c r="C268" s="340"/>
      <c r="D268" s="340"/>
      <c r="E268" s="340"/>
      <c r="F268" s="340"/>
      <c r="G268" s="340"/>
      <c r="H268" s="590"/>
      <c r="I268" s="340"/>
      <c r="J268" s="340"/>
      <c r="K268" s="340"/>
      <c r="L268" s="340"/>
      <c r="M268" s="340"/>
      <c r="N268" s="340"/>
      <c r="O268" s="340"/>
      <c r="P268" s="340"/>
      <c r="Q268" s="340"/>
      <c r="R268" s="340"/>
      <c r="S268" s="340"/>
      <c r="T268" s="340"/>
      <c r="U268" s="340"/>
      <c r="V268" s="340"/>
      <c r="W268" s="340"/>
      <c r="X268" s="340"/>
      <c r="Y268" s="340"/>
      <c r="Z268" s="340"/>
      <c r="AA268" s="340"/>
    </row>
  </sheetData>
  <mergeCells count="50">
    <mergeCell ref="A5:X5"/>
    <mergeCell ref="A1:G1"/>
    <mergeCell ref="N1:X1"/>
    <mergeCell ref="A2:G2"/>
    <mergeCell ref="N2:X2"/>
    <mergeCell ref="A4:X4"/>
    <mergeCell ref="A6:X6"/>
    <mergeCell ref="A7:A9"/>
    <mergeCell ref="B7:B9"/>
    <mergeCell ref="C7:C9"/>
    <mergeCell ref="D7:D9"/>
    <mergeCell ref="E7:H7"/>
    <mergeCell ref="I7:T7"/>
    <mergeCell ref="U7:U9"/>
    <mergeCell ref="V7:V9"/>
    <mergeCell ref="W7:W9"/>
    <mergeCell ref="A10:B10"/>
    <mergeCell ref="X7:X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O8"/>
    <mergeCell ref="P8:Q8"/>
    <mergeCell ref="R8:R9"/>
    <mergeCell ref="S8:S9"/>
    <mergeCell ref="T8:T9"/>
    <mergeCell ref="A125:B125"/>
    <mergeCell ref="A16:B16"/>
    <mergeCell ref="A24:B24"/>
    <mergeCell ref="A30:B30"/>
    <mergeCell ref="A35:B35"/>
    <mergeCell ref="A38:B38"/>
    <mergeCell ref="A54:B54"/>
    <mergeCell ref="A69:B69"/>
    <mergeCell ref="A79:B79"/>
    <mergeCell ref="A92:B92"/>
    <mergeCell ref="A103:B103"/>
    <mergeCell ref="A114:B114"/>
    <mergeCell ref="U164:X164"/>
    <mergeCell ref="A131:B131"/>
    <mergeCell ref="A142:B142"/>
    <mergeCell ref="A155:B155"/>
    <mergeCell ref="M156:X156"/>
    <mergeCell ref="U158:X158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0"/>
  <sheetViews>
    <sheetView topLeftCell="A16" workbookViewId="0">
      <selection activeCell="G16" sqref="G16"/>
    </sheetView>
  </sheetViews>
  <sheetFormatPr defaultRowHeight="14.25" x14ac:dyDescent="0.2"/>
  <cols>
    <col min="1" max="1" width="3.125" style="1" customWidth="1"/>
    <col min="2" max="2" width="15.25" customWidth="1"/>
    <col min="3" max="3" width="7.75" customWidth="1"/>
    <col min="4" max="4" width="7.625" customWidth="1"/>
    <col min="5" max="5" width="5" customWidth="1"/>
    <col min="6" max="6" width="4.75" customWidth="1"/>
    <col min="7" max="7" width="5.875" customWidth="1"/>
    <col min="8" max="8" width="4.75" style="570" customWidth="1"/>
    <col min="9" max="9" width="4.125" customWidth="1"/>
    <col min="10" max="10" width="4.5" customWidth="1"/>
    <col min="11" max="12" width="3.875" customWidth="1"/>
    <col min="13" max="14" width="4" customWidth="1"/>
    <col min="15" max="15" width="5.5" customWidth="1"/>
    <col min="16" max="16" width="2.75" customWidth="1"/>
    <col min="17" max="17" width="4.125" customWidth="1"/>
    <col min="18" max="18" width="4" customWidth="1"/>
    <col min="19" max="19" width="4.75" customWidth="1"/>
    <col min="20" max="20" width="6" customWidth="1"/>
    <col min="21" max="21" width="6.25" customWidth="1"/>
    <col min="22" max="22" width="5.625" customWidth="1"/>
    <col min="23" max="23" width="6.25" customWidth="1"/>
    <col min="24" max="24" width="8.25" style="16" customWidth="1"/>
  </cols>
  <sheetData>
    <row r="1" spans="1:27" ht="16.5" customHeight="1" x14ac:dyDescent="0.3">
      <c r="A1" s="870" t="s">
        <v>0</v>
      </c>
      <c r="B1" s="870"/>
      <c r="C1" s="870"/>
      <c r="D1" s="870"/>
      <c r="E1" s="870"/>
      <c r="F1" s="870"/>
      <c r="G1" s="870"/>
      <c r="H1" s="561"/>
      <c r="I1" s="490"/>
      <c r="J1" s="490"/>
      <c r="K1" s="490"/>
      <c r="L1" s="380"/>
      <c r="M1" s="380"/>
      <c r="N1" s="833" t="s">
        <v>221</v>
      </c>
      <c r="O1" s="833"/>
      <c r="P1" s="833"/>
      <c r="Q1" s="833"/>
      <c r="R1" s="833"/>
      <c r="S1" s="833"/>
      <c r="T1" s="833"/>
      <c r="U1" s="833"/>
      <c r="V1" s="833"/>
      <c r="W1" s="833"/>
      <c r="X1" s="833"/>
    </row>
    <row r="2" spans="1:27" ht="19.5" customHeight="1" x14ac:dyDescent="0.3">
      <c r="A2" s="833" t="s">
        <v>48</v>
      </c>
      <c r="B2" s="833"/>
      <c r="C2" s="833"/>
      <c r="D2" s="833"/>
      <c r="E2" s="833"/>
      <c r="F2" s="833"/>
      <c r="G2" s="833"/>
      <c r="H2" s="561"/>
      <c r="I2" s="490"/>
      <c r="J2" s="490"/>
      <c r="K2" s="490"/>
      <c r="L2" s="490"/>
      <c r="M2" s="490"/>
      <c r="N2" s="871" t="s">
        <v>222</v>
      </c>
      <c r="O2" s="871"/>
      <c r="P2" s="871"/>
      <c r="Q2" s="871"/>
      <c r="R2" s="871"/>
      <c r="S2" s="871"/>
      <c r="T2" s="871"/>
      <c r="U2" s="871"/>
      <c r="V2" s="871"/>
      <c r="W2" s="871"/>
      <c r="X2" s="871"/>
    </row>
    <row r="3" spans="1:27" ht="14.25" customHeight="1" x14ac:dyDescent="0.3">
      <c r="A3" s="872" t="s">
        <v>516</v>
      </c>
      <c r="B3" s="872"/>
      <c r="C3" s="872"/>
      <c r="D3" s="491"/>
      <c r="E3" s="491"/>
      <c r="F3" s="491"/>
      <c r="G3" s="491"/>
      <c r="H3" s="561"/>
      <c r="I3" s="490"/>
      <c r="J3" s="490"/>
      <c r="K3" s="490"/>
      <c r="L3" s="490"/>
      <c r="M3" s="490"/>
      <c r="N3" s="490"/>
      <c r="O3" s="491"/>
      <c r="P3" s="491"/>
      <c r="Q3" s="491"/>
      <c r="R3" s="491"/>
      <c r="S3" s="491"/>
      <c r="T3" s="491"/>
      <c r="U3" s="491"/>
      <c r="V3" s="491"/>
      <c r="W3" s="491"/>
      <c r="X3" s="492"/>
    </row>
    <row r="4" spans="1:27" ht="21" customHeight="1" x14ac:dyDescent="0.3">
      <c r="A4" s="867" t="s">
        <v>395</v>
      </c>
      <c r="B4" s="867"/>
      <c r="C4" s="867"/>
      <c r="D4" s="867"/>
      <c r="E4" s="867"/>
      <c r="F4" s="867"/>
      <c r="G4" s="867"/>
      <c r="H4" s="867"/>
      <c r="I4" s="867"/>
      <c r="J4" s="867"/>
      <c r="K4" s="867"/>
      <c r="L4" s="867"/>
      <c r="M4" s="867"/>
      <c r="N4" s="867"/>
      <c r="O4" s="867"/>
      <c r="P4" s="867"/>
      <c r="Q4" s="867"/>
      <c r="R4" s="867"/>
      <c r="S4" s="867"/>
      <c r="T4" s="867"/>
      <c r="U4" s="867"/>
      <c r="V4" s="867"/>
      <c r="W4" s="867"/>
      <c r="X4" s="867"/>
    </row>
    <row r="5" spans="1:27" ht="16.5" customHeight="1" x14ac:dyDescent="0.35">
      <c r="A5" s="863" t="s">
        <v>396</v>
      </c>
      <c r="B5" s="863"/>
      <c r="C5" s="863"/>
      <c r="D5" s="863"/>
      <c r="E5" s="863"/>
      <c r="F5" s="863"/>
      <c r="G5" s="863"/>
      <c r="H5" s="863"/>
      <c r="I5" s="863"/>
      <c r="J5" s="863"/>
      <c r="K5" s="863"/>
      <c r="L5" s="863"/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  <c r="X5" s="863"/>
    </row>
    <row r="6" spans="1:27" ht="15" customHeight="1" x14ac:dyDescent="0.25">
      <c r="A6" s="855" t="s">
        <v>223</v>
      </c>
      <c r="B6" s="855"/>
      <c r="C6" s="855"/>
      <c r="D6" s="855"/>
      <c r="E6" s="855"/>
      <c r="F6" s="855"/>
      <c r="G6" s="855"/>
      <c r="H6" s="855"/>
      <c r="I6" s="855"/>
      <c r="J6" s="855"/>
      <c r="K6" s="855"/>
      <c r="L6" s="855"/>
      <c r="M6" s="855"/>
      <c r="N6" s="855"/>
      <c r="O6" s="855"/>
      <c r="P6" s="855"/>
      <c r="Q6" s="855"/>
      <c r="R6" s="855"/>
      <c r="S6" s="855"/>
      <c r="T6" s="855"/>
      <c r="U6" s="855"/>
      <c r="V6" s="855"/>
      <c r="W6" s="855"/>
      <c r="X6" s="855"/>
    </row>
    <row r="7" spans="1:27" ht="24" customHeight="1" x14ac:dyDescent="0.2">
      <c r="A7" s="856" t="s">
        <v>1</v>
      </c>
      <c r="B7" s="856" t="s">
        <v>2</v>
      </c>
      <c r="C7" s="851" t="s">
        <v>224</v>
      </c>
      <c r="D7" s="851" t="s">
        <v>78</v>
      </c>
      <c r="E7" s="860" t="s">
        <v>183</v>
      </c>
      <c r="F7" s="861"/>
      <c r="G7" s="861"/>
      <c r="H7" s="862"/>
      <c r="I7" s="860" t="s">
        <v>225</v>
      </c>
      <c r="J7" s="861"/>
      <c r="K7" s="861"/>
      <c r="L7" s="861"/>
      <c r="M7" s="861"/>
      <c r="N7" s="861"/>
      <c r="O7" s="861"/>
      <c r="P7" s="861"/>
      <c r="Q7" s="861"/>
      <c r="R7" s="861"/>
      <c r="S7" s="861"/>
      <c r="T7" s="862"/>
      <c r="U7" s="851" t="s">
        <v>226</v>
      </c>
      <c r="V7" s="851" t="s">
        <v>227</v>
      </c>
      <c r="W7" s="851" t="s">
        <v>55</v>
      </c>
      <c r="X7" s="842" t="s">
        <v>228</v>
      </c>
    </row>
    <row r="8" spans="1:27" ht="24" customHeight="1" x14ac:dyDescent="0.2">
      <c r="A8" s="857"/>
      <c r="B8" s="857"/>
      <c r="C8" s="859"/>
      <c r="D8" s="859"/>
      <c r="E8" s="845" t="s">
        <v>149</v>
      </c>
      <c r="F8" s="847" t="s">
        <v>229</v>
      </c>
      <c r="G8" s="847" t="s">
        <v>230</v>
      </c>
      <c r="H8" s="868" t="s">
        <v>231</v>
      </c>
      <c r="I8" s="851" t="s">
        <v>232</v>
      </c>
      <c r="J8" s="851" t="s">
        <v>233</v>
      </c>
      <c r="K8" s="851" t="s">
        <v>234</v>
      </c>
      <c r="L8" s="851" t="s">
        <v>156</v>
      </c>
      <c r="M8" s="851" t="s">
        <v>128</v>
      </c>
      <c r="N8" s="853" t="s">
        <v>127</v>
      </c>
      <c r="O8" s="853"/>
      <c r="P8" s="853" t="s">
        <v>397</v>
      </c>
      <c r="Q8" s="853"/>
      <c r="R8" s="851" t="s">
        <v>235</v>
      </c>
      <c r="S8" s="851" t="s">
        <v>129</v>
      </c>
      <c r="T8" s="851" t="s">
        <v>399</v>
      </c>
      <c r="U8" s="859"/>
      <c r="V8" s="859"/>
      <c r="W8" s="859"/>
      <c r="X8" s="843"/>
    </row>
    <row r="9" spans="1:27" ht="32.25" customHeight="1" x14ac:dyDescent="0.2">
      <c r="A9" s="858"/>
      <c r="B9" s="858"/>
      <c r="C9" s="852"/>
      <c r="D9" s="852"/>
      <c r="E9" s="846"/>
      <c r="F9" s="848"/>
      <c r="G9" s="848"/>
      <c r="H9" s="869"/>
      <c r="I9" s="852"/>
      <c r="J9" s="852"/>
      <c r="K9" s="852"/>
      <c r="L9" s="852"/>
      <c r="M9" s="852"/>
      <c r="N9" s="502" t="s">
        <v>398</v>
      </c>
      <c r="O9" s="502" t="s">
        <v>149</v>
      </c>
      <c r="P9" s="502" t="s">
        <v>398</v>
      </c>
      <c r="Q9" s="502" t="s">
        <v>149</v>
      </c>
      <c r="R9" s="852"/>
      <c r="S9" s="852"/>
      <c r="T9" s="854"/>
      <c r="U9" s="852"/>
      <c r="V9" s="852"/>
      <c r="W9" s="852"/>
      <c r="X9" s="844"/>
      <c r="AA9" t="s">
        <v>15</v>
      </c>
    </row>
    <row r="10" spans="1:27" ht="15.75" customHeight="1" x14ac:dyDescent="0.2">
      <c r="A10" s="840" t="s">
        <v>401</v>
      </c>
      <c r="B10" s="841"/>
      <c r="C10" s="493"/>
      <c r="D10" s="493"/>
      <c r="E10" s="503"/>
      <c r="F10" s="495"/>
      <c r="G10" s="495"/>
      <c r="H10" s="562"/>
      <c r="I10" s="493"/>
      <c r="J10" s="493"/>
      <c r="K10" s="493"/>
      <c r="L10" s="493"/>
      <c r="M10" s="493"/>
      <c r="N10" s="495"/>
      <c r="O10" s="495"/>
      <c r="P10" s="495"/>
      <c r="Q10" s="495"/>
      <c r="R10" s="493"/>
      <c r="S10" s="493"/>
      <c r="T10" s="494"/>
      <c r="U10" s="493"/>
      <c r="V10" s="493"/>
      <c r="W10" s="493"/>
      <c r="X10" s="504"/>
    </row>
    <row r="11" spans="1:27" ht="14.25" customHeight="1" x14ac:dyDescent="0.2">
      <c r="A11" s="505">
        <v>1</v>
      </c>
      <c r="B11" s="506" t="s">
        <v>54</v>
      </c>
      <c r="C11" s="507">
        <v>25029</v>
      </c>
      <c r="D11" s="505" t="s">
        <v>198</v>
      </c>
      <c r="E11" s="385">
        <v>5.42</v>
      </c>
      <c r="F11" s="505">
        <v>1</v>
      </c>
      <c r="G11" s="505">
        <v>2</v>
      </c>
      <c r="H11" s="563">
        <v>2016</v>
      </c>
      <c r="I11" s="505">
        <v>0.7</v>
      </c>
      <c r="J11" s="505">
        <v>0.3</v>
      </c>
      <c r="K11" s="505">
        <v>0.3</v>
      </c>
      <c r="L11" s="505"/>
      <c r="M11" s="505"/>
      <c r="N11" s="505">
        <v>60</v>
      </c>
      <c r="O11" s="508">
        <f>SUM(E11+I11+Q11+R11)*N11%</f>
        <v>3.6719999999999997</v>
      </c>
      <c r="P11" s="505"/>
      <c r="Q11" s="505"/>
      <c r="R11" s="505"/>
      <c r="S11" s="505"/>
      <c r="T11" s="508">
        <f>SUM(I11+J11+K11+L11+M11+O11+Q11+R11+S11)</f>
        <v>4.9719999999999995</v>
      </c>
      <c r="U11" s="508">
        <f t="shared" ref="U11:U75" si="0">SUM(E11+T11)</f>
        <v>10.391999999999999</v>
      </c>
      <c r="V11" s="508">
        <f>SUM(E11+I11+Q11+R11)*24/100</f>
        <v>1.4687999999999999</v>
      </c>
      <c r="W11" s="508">
        <f>SUM(U11+V11)</f>
        <v>11.860799999999999</v>
      </c>
      <c r="X11" s="509">
        <f>SUM(W11)*1300</f>
        <v>15419.039999999999</v>
      </c>
    </row>
    <row r="12" spans="1:27" ht="15" customHeight="1" x14ac:dyDescent="0.2">
      <c r="A12" s="505">
        <v>2</v>
      </c>
      <c r="B12" s="506" t="s">
        <v>192</v>
      </c>
      <c r="C12" s="505" t="s">
        <v>236</v>
      </c>
      <c r="D12" s="505" t="s">
        <v>67</v>
      </c>
      <c r="E12" s="385">
        <v>3.99</v>
      </c>
      <c r="F12" s="505">
        <v>1</v>
      </c>
      <c r="G12" s="505">
        <v>1</v>
      </c>
      <c r="H12" s="563">
        <v>2018</v>
      </c>
      <c r="I12" s="505">
        <v>0.5</v>
      </c>
      <c r="J12" s="505">
        <v>0.3</v>
      </c>
      <c r="K12" s="505"/>
      <c r="L12" s="505"/>
      <c r="M12" s="505"/>
      <c r="N12" s="505">
        <v>40</v>
      </c>
      <c r="O12" s="508">
        <f t="shared" ref="O12:O76" si="1">SUM(E12+I12+Q12+R12)*N12%</f>
        <v>1.7960000000000003</v>
      </c>
      <c r="P12" s="505"/>
      <c r="Q12" s="505"/>
      <c r="R12" s="505"/>
      <c r="S12" s="505"/>
      <c r="T12" s="508">
        <f t="shared" ref="T12:T75" si="2">SUM(I12+J12+K12+L12+M12+O12+Q12+R12+S12)</f>
        <v>2.5960000000000001</v>
      </c>
      <c r="U12" s="508">
        <f t="shared" si="0"/>
        <v>6.5860000000000003</v>
      </c>
      <c r="V12" s="508">
        <f t="shared" ref="V12:V75" si="3">SUM(E12+I12+Q12+R12)*24/100</f>
        <v>1.0776000000000001</v>
      </c>
      <c r="W12" s="508">
        <f t="shared" ref="W12:W75" si="4">SUM(U12+V12)</f>
        <v>7.6636000000000006</v>
      </c>
      <c r="X12" s="509">
        <f t="shared" ref="X12:X75" si="5">SUM(W12)*1300</f>
        <v>9962.68</v>
      </c>
    </row>
    <row r="13" spans="1:27" ht="19.5" customHeight="1" x14ac:dyDescent="0.2">
      <c r="A13" s="505">
        <v>3</v>
      </c>
      <c r="B13" s="506" t="s">
        <v>30</v>
      </c>
      <c r="C13" s="507">
        <v>24263</v>
      </c>
      <c r="D13" s="505" t="s">
        <v>66</v>
      </c>
      <c r="E13" s="385">
        <v>5.42</v>
      </c>
      <c r="F13" s="505">
        <v>1</v>
      </c>
      <c r="G13" s="505">
        <v>7</v>
      </c>
      <c r="H13" s="563">
        <v>2017</v>
      </c>
      <c r="I13" s="505">
        <v>0.5</v>
      </c>
      <c r="J13" s="505">
        <v>0.3</v>
      </c>
      <c r="K13" s="505"/>
      <c r="L13" s="505"/>
      <c r="M13" s="505"/>
      <c r="N13" s="505">
        <v>40</v>
      </c>
      <c r="O13" s="508">
        <f t="shared" si="1"/>
        <v>2.3679999999999999</v>
      </c>
      <c r="P13" s="505"/>
      <c r="Q13" s="505"/>
      <c r="R13" s="505"/>
      <c r="S13" s="505"/>
      <c r="T13" s="508">
        <f t="shared" si="2"/>
        <v>3.1680000000000001</v>
      </c>
      <c r="U13" s="508">
        <f t="shared" si="0"/>
        <v>8.588000000000001</v>
      </c>
      <c r="V13" s="508">
        <f t="shared" si="3"/>
        <v>1.4207999999999998</v>
      </c>
      <c r="W13" s="508">
        <f t="shared" si="4"/>
        <v>10.008800000000001</v>
      </c>
      <c r="X13" s="509">
        <f t="shared" si="5"/>
        <v>13011.44</v>
      </c>
    </row>
    <row r="14" spans="1:27" ht="14.25" customHeight="1" x14ac:dyDescent="0.2">
      <c r="A14" s="510">
        <v>4</v>
      </c>
      <c r="B14" s="511" t="s">
        <v>237</v>
      </c>
      <c r="C14" s="512">
        <v>21367</v>
      </c>
      <c r="D14" s="510" t="s">
        <v>238</v>
      </c>
      <c r="E14" s="513">
        <v>6.78</v>
      </c>
      <c r="F14" s="510">
        <v>1</v>
      </c>
      <c r="G14" s="510">
        <v>12</v>
      </c>
      <c r="H14" s="563">
        <v>2017</v>
      </c>
      <c r="I14" s="510">
        <v>0.6</v>
      </c>
      <c r="J14" s="510">
        <v>0.3</v>
      </c>
      <c r="K14" s="510"/>
      <c r="L14" s="510"/>
      <c r="M14" s="510">
        <v>0.2</v>
      </c>
      <c r="N14" s="510">
        <v>40</v>
      </c>
      <c r="O14" s="508">
        <f t="shared" si="1"/>
        <v>3.1418400000000002</v>
      </c>
      <c r="P14" s="510">
        <v>7</v>
      </c>
      <c r="Q14" s="514">
        <f>SUM(E14)*P14/100</f>
        <v>0.47460000000000002</v>
      </c>
      <c r="R14" s="515"/>
      <c r="S14" s="510">
        <v>0.4</v>
      </c>
      <c r="T14" s="508">
        <f t="shared" si="2"/>
        <v>5.1164399999999999</v>
      </c>
      <c r="U14" s="508">
        <f t="shared" si="0"/>
        <v>11.89644</v>
      </c>
      <c r="V14" s="508">
        <f t="shared" si="3"/>
        <v>1.8851040000000001</v>
      </c>
      <c r="W14" s="508">
        <f t="shared" si="4"/>
        <v>13.781544</v>
      </c>
      <c r="X14" s="509">
        <f t="shared" si="5"/>
        <v>17916.0072</v>
      </c>
    </row>
    <row r="15" spans="1:27" ht="14.25" customHeight="1" x14ac:dyDescent="0.2">
      <c r="A15" s="505">
        <v>5</v>
      </c>
      <c r="B15" s="506" t="s">
        <v>239</v>
      </c>
      <c r="C15" s="507">
        <v>24119</v>
      </c>
      <c r="D15" s="505" t="s">
        <v>112</v>
      </c>
      <c r="E15" s="385">
        <v>4.6500000000000004</v>
      </c>
      <c r="F15" s="505">
        <v>1</v>
      </c>
      <c r="G15" s="505">
        <v>7</v>
      </c>
      <c r="H15" s="563">
        <v>2015</v>
      </c>
      <c r="I15" s="505">
        <v>0.5</v>
      </c>
      <c r="J15" s="505">
        <v>0.3</v>
      </c>
      <c r="K15" s="505"/>
      <c r="L15" s="505"/>
      <c r="M15" s="505">
        <v>0.2</v>
      </c>
      <c r="N15" s="505">
        <v>40</v>
      </c>
      <c r="O15" s="508">
        <f t="shared" si="1"/>
        <v>2.06</v>
      </c>
      <c r="P15" s="505"/>
      <c r="Q15" s="514"/>
      <c r="R15" s="516"/>
      <c r="S15" s="505">
        <v>0.4</v>
      </c>
      <c r="T15" s="508">
        <f t="shared" si="2"/>
        <v>3.46</v>
      </c>
      <c r="U15" s="508">
        <f t="shared" si="0"/>
        <v>8.11</v>
      </c>
      <c r="V15" s="508">
        <f t="shared" si="3"/>
        <v>1.236</v>
      </c>
      <c r="W15" s="508">
        <f t="shared" si="4"/>
        <v>9.3460000000000001</v>
      </c>
      <c r="X15" s="509">
        <f t="shared" si="5"/>
        <v>12149.8</v>
      </c>
    </row>
    <row r="16" spans="1:27" ht="14.25" customHeight="1" x14ac:dyDescent="0.2">
      <c r="A16" s="834" t="s">
        <v>400</v>
      </c>
      <c r="B16" s="835"/>
      <c r="C16" s="517"/>
      <c r="D16" s="505"/>
      <c r="E16" s="385"/>
      <c r="F16" s="505"/>
      <c r="G16" s="505"/>
      <c r="H16" s="563"/>
      <c r="I16" s="505"/>
      <c r="J16" s="505"/>
      <c r="K16" s="505"/>
      <c r="L16" s="505"/>
      <c r="M16" s="505"/>
      <c r="N16" s="505"/>
      <c r="O16" s="508"/>
      <c r="P16" s="505"/>
      <c r="Q16" s="514"/>
      <c r="R16" s="516"/>
      <c r="S16" s="505"/>
      <c r="T16" s="508">
        <f t="shared" si="2"/>
        <v>0</v>
      </c>
      <c r="U16" s="508">
        <f t="shared" si="0"/>
        <v>0</v>
      </c>
      <c r="V16" s="508">
        <f t="shared" si="3"/>
        <v>0</v>
      </c>
      <c r="W16" s="508">
        <f t="shared" si="4"/>
        <v>0</v>
      </c>
      <c r="X16" s="509">
        <f t="shared" si="5"/>
        <v>0</v>
      </c>
    </row>
    <row r="17" spans="1:24" ht="14.25" customHeight="1" x14ac:dyDescent="0.2">
      <c r="A17" s="505">
        <v>6</v>
      </c>
      <c r="B17" s="506" t="s">
        <v>34</v>
      </c>
      <c r="C17" s="507">
        <v>28104</v>
      </c>
      <c r="D17" s="505">
        <v>6031</v>
      </c>
      <c r="E17" s="385">
        <v>3.66</v>
      </c>
      <c r="F17" s="505">
        <v>15</v>
      </c>
      <c r="G17" s="505">
        <v>7</v>
      </c>
      <c r="H17" s="563">
        <v>2017</v>
      </c>
      <c r="I17" s="505">
        <v>0.4</v>
      </c>
      <c r="J17" s="505">
        <v>0.3</v>
      </c>
      <c r="K17" s="505">
        <v>0.2</v>
      </c>
      <c r="L17" s="505"/>
      <c r="M17" s="505"/>
      <c r="N17" s="505"/>
      <c r="O17" s="508"/>
      <c r="P17" s="505"/>
      <c r="Q17" s="514"/>
      <c r="R17" s="505"/>
      <c r="S17" s="505"/>
      <c r="T17" s="508">
        <f t="shared" si="2"/>
        <v>0.89999999999999991</v>
      </c>
      <c r="U17" s="508">
        <f t="shared" si="0"/>
        <v>4.5600000000000005</v>
      </c>
      <c r="V17" s="508">
        <f t="shared" si="3"/>
        <v>0.97440000000000015</v>
      </c>
      <c r="W17" s="508">
        <f t="shared" si="4"/>
        <v>5.5344000000000007</v>
      </c>
      <c r="X17" s="509">
        <f t="shared" si="5"/>
        <v>7194.7200000000012</v>
      </c>
    </row>
    <row r="18" spans="1:24" ht="14.25" customHeight="1" x14ac:dyDescent="0.2">
      <c r="A18" s="505">
        <v>7</v>
      </c>
      <c r="B18" s="506" t="s">
        <v>240</v>
      </c>
      <c r="C18" s="505" t="s">
        <v>241</v>
      </c>
      <c r="D18" s="505" t="s">
        <v>74</v>
      </c>
      <c r="E18" s="385">
        <v>3.03</v>
      </c>
      <c r="F18" s="505">
        <v>1</v>
      </c>
      <c r="G18" s="505">
        <v>10</v>
      </c>
      <c r="H18" s="563">
        <v>2016</v>
      </c>
      <c r="I18" s="505">
        <v>0.3</v>
      </c>
      <c r="J18" s="505">
        <v>0.3</v>
      </c>
      <c r="K18" s="505"/>
      <c r="L18" s="505"/>
      <c r="M18" s="505"/>
      <c r="N18" s="505"/>
      <c r="O18" s="508"/>
      <c r="P18" s="505"/>
      <c r="Q18" s="514"/>
      <c r="R18" s="505"/>
      <c r="S18" s="505"/>
      <c r="T18" s="508">
        <f t="shared" si="2"/>
        <v>0.6</v>
      </c>
      <c r="U18" s="508">
        <f t="shared" si="0"/>
        <v>3.63</v>
      </c>
      <c r="V18" s="508">
        <f t="shared" si="3"/>
        <v>0.79919999999999991</v>
      </c>
      <c r="W18" s="508">
        <f t="shared" si="4"/>
        <v>4.4291999999999998</v>
      </c>
      <c r="X18" s="509">
        <f t="shared" si="5"/>
        <v>5757.96</v>
      </c>
    </row>
    <row r="19" spans="1:24" ht="14.25" customHeight="1" x14ac:dyDescent="0.2">
      <c r="A19" s="505">
        <v>8</v>
      </c>
      <c r="B19" s="506" t="s">
        <v>242</v>
      </c>
      <c r="C19" s="505" t="s">
        <v>243</v>
      </c>
      <c r="D19" s="505">
        <v>6032</v>
      </c>
      <c r="E19" s="385">
        <v>2.66</v>
      </c>
      <c r="F19" s="505">
        <v>1</v>
      </c>
      <c r="G19" s="505">
        <v>11</v>
      </c>
      <c r="H19" s="563">
        <v>2016</v>
      </c>
      <c r="I19" s="505"/>
      <c r="J19" s="505">
        <v>0.3</v>
      </c>
      <c r="K19" s="505"/>
      <c r="L19" s="505"/>
      <c r="M19" s="505"/>
      <c r="N19" s="505"/>
      <c r="O19" s="508"/>
      <c r="P19" s="505"/>
      <c r="Q19" s="514"/>
      <c r="R19" s="505"/>
      <c r="S19" s="505"/>
      <c r="T19" s="508">
        <f t="shared" si="2"/>
        <v>0.3</v>
      </c>
      <c r="U19" s="508">
        <f t="shared" si="0"/>
        <v>2.96</v>
      </c>
      <c r="V19" s="508">
        <f t="shared" si="3"/>
        <v>0.63840000000000008</v>
      </c>
      <c r="W19" s="508">
        <f t="shared" si="4"/>
        <v>3.5983999999999998</v>
      </c>
      <c r="X19" s="509">
        <f t="shared" si="5"/>
        <v>4677.92</v>
      </c>
    </row>
    <row r="20" spans="1:24" ht="14.25" customHeight="1" x14ac:dyDescent="0.2">
      <c r="A20" s="505">
        <v>9</v>
      </c>
      <c r="B20" s="506" t="s">
        <v>244</v>
      </c>
      <c r="C20" s="505" t="s">
        <v>245</v>
      </c>
      <c r="D20" s="505">
        <v>6032</v>
      </c>
      <c r="E20" s="385">
        <v>2.46</v>
      </c>
      <c r="F20" s="505">
        <v>7</v>
      </c>
      <c r="G20" s="505">
        <v>10</v>
      </c>
      <c r="H20" s="563">
        <v>2017</v>
      </c>
      <c r="I20" s="505"/>
      <c r="J20" s="505">
        <v>0.3</v>
      </c>
      <c r="K20" s="505"/>
      <c r="L20" s="505"/>
      <c r="M20" s="505"/>
      <c r="N20" s="505"/>
      <c r="O20" s="508"/>
      <c r="P20" s="505"/>
      <c r="Q20" s="514"/>
      <c r="R20" s="505"/>
      <c r="S20" s="505"/>
      <c r="T20" s="508">
        <f t="shared" si="2"/>
        <v>0.3</v>
      </c>
      <c r="U20" s="508">
        <f t="shared" si="0"/>
        <v>2.76</v>
      </c>
      <c r="V20" s="508">
        <f t="shared" si="3"/>
        <v>0.59040000000000004</v>
      </c>
      <c r="W20" s="508">
        <f t="shared" si="4"/>
        <v>3.3503999999999996</v>
      </c>
      <c r="X20" s="509">
        <f t="shared" si="5"/>
        <v>4355.5199999999995</v>
      </c>
    </row>
    <row r="21" spans="1:24" ht="14.25" customHeight="1" x14ac:dyDescent="0.2">
      <c r="A21" s="505">
        <v>10</v>
      </c>
      <c r="B21" s="506" t="s">
        <v>246</v>
      </c>
      <c r="C21" s="507">
        <v>29383</v>
      </c>
      <c r="D21" s="505" t="s">
        <v>74</v>
      </c>
      <c r="E21" s="385">
        <v>2.41</v>
      </c>
      <c r="F21" s="505">
        <v>13</v>
      </c>
      <c r="G21" s="505">
        <v>4</v>
      </c>
      <c r="H21" s="563">
        <v>2015</v>
      </c>
      <c r="I21" s="505"/>
      <c r="J21" s="505">
        <v>0.3</v>
      </c>
      <c r="K21" s="505"/>
      <c r="L21" s="505"/>
      <c r="M21" s="505"/>
      <c r="N21" s="505"/>
      <c r="O21" s="508"/>
      <c r="P21" s="505"/>
      <c r="Q21" s="514"/>
      <c r="R21" s="505"/>
      <c r="S21" s="505"/>
      <c r="T21" s="508">
        <f t="shared" si="2"/>
        <v>0.3</v>
      </c>
      <c r="U21" s="508">
        <f t="shared" si="0"/>
        <v>2.71</v>
      </c>
      <c r="V21" s="508">
        <f t="shared" si="3"/>
        <v>0.57840000000000003</v>
      </c>
      <c r="W21" s="508">
        <f t="shared" si="4"/>
        <v>3.2884000000000002</v>
      </c>
      <c r="X21" s="509">
        <f t="shared" si="5"/>
        <v>4274.92</v>
      </c>
    </row>
    <row r="22" spans="1:24" ht="14.25" customHeight="1" x14ac:dyDescent="0.2">
      <c r="A22" s="505">
        <v>11</v>
      </c>
      <c r="B22" s="506" t="s">
        <v>247</v>
      </c>
      <c r="C22" s="507" t="s">
        <v>248</v>
      </c>
      <c r="D22" s="505" t="s">
        <v>249</v>
      </c>
      <c r="E22" s="385">
        <v>2.67</v>
      </c>
      <c r="F22" s="505">
        <v>1</v>
      </c>
      <c r="G22" s="505">
        <v>12</v>
      </c>
      <c r="H22" s="563">
        <v>2015</v>
      </c>
      <c r="I22" s="505">
        <v>0.3</v>
      </c>
      <c r="J22" s="505">
        <v>0.3</v>
      </c>
      <c r="K22" s="505"/>
      <c r="L22" s="505"/>
      <c r="M22" s="505"/>
      <c r="N22" s="505"/>
      <c r="O22" s="508"/>
      <c r="P22" s="505"/>
      <c r="Q22" s="514"/>
      <c r="R22" s="516"/>
      <c r="S22" s="505"/>
      <c r="T22" s="508">
        <f t="shared" si="2"/>
        <v>0.6</v>
      </c>
      <c r="U22" s="508">
        <f t="shared" si="0"/>
        <v>3.27</v>
      </c>
      <c r="V22" s="508">
        <f t="shared" si="3"/>
        <v>0.71279999999999999</v>
      </c>
      <c r="W22" s="508">
        <f t="shared" si="4"/>
        <v>3.9828000000000001</v>
      </c>
      <c r="X22" s="509">
        <f t="shared" si="5"/>
        <v>5177.6400000000003</v>
      </c>
    </row>
    <row r="23" spans="1:24" ht="14.25" customHeight="1" x14ac:dyDescent="0.2">
      <c r="A23" s="505">
        <v>12</v>
      </c>
      <c r="B23" s="506" t="s">
        <v>250</v>
      </c>
      <c r="C23" s="507">
        <v>32005</v>
      </c>
      <c r="D23" s="505" t="s">
        <v>251</v>
      </c>
      <c r="E23" s="385">
        <v>2.72</v>
      </c>
      <c r="F23" s="505">
        <v>1</v>
      </c>
      <c r="G23" s="505">
        <v>6</v>
      </c>
      <c r="H23" s="563">
        <v>2016</v>
      </c>
      <c r="I23" s="505"/>
      <c r="J23" s="505">
        <v>0.3</v>
      </c>
      <c r="K23" s="505"/>
      <c r="L23" s="505"/>
      <c r="M23" s="505"/>
      <c r="N23" s="505"/>
      <c r="O23" s="508"/>
      <c r="P23" s="505"/>
      <c r="Q23" s="514"/>
      <c r="R23" s="516"/>
      <c r="S23" s="505"/>
      <c r="T23" s="508">
        <f t="shared" si="2"/>
        <v>0.3</v>
      </c>
      <c r="U23" s="508">
        <f t="shared" si="0"/>
        <v>3.02</v>
      </c>
      <c r="V23" s="508">
        <f t="shared" si="3"/>
        <v>0.65280000000000005</v>
      </c>
      <c r="W23" s="508">
        <f t="shared" si="4"/>
        <v>3.6728000000000001</v>
      </c>
      <c r="X23" s="509">
        <f t="shared" si="5"/>
        <v>4774.6400000000003</v>
      </c>
    </row>
    <row r="24" spans="1:24" ht="14.25" customHeight="1" x14ac:dyDescent="0.2">
      <c r="A24" s="834" t="s">
        <v>252</v>
      </c>
      <c r="B24" s="835"/>
      <c r="C24" s="517"/>
      <c r="D24" s="505"/>
      <c r="E24" s="385"/>
      <c r="F24" s="505"/>
      <c r="G24" s="505"/>
      <c r="H24" s="563"/>
      <c r="I24" s="505"/>
      <c r="J24" s="505"/>
      <c r="K24" s="505"/>
      <c r="L24" s="505"/>
      <c r="M24" s="505"/>
      <c r="N24" s="505"/>
      <c r="O24" s="508"/>
      <c r="P24" s="505"/>
      <c r="Q24" s="514"/>
      <c r="R24" s="516"/>
      <c r="S24" s="505"/>
      <c r="T24" s="508">
        <f t="shared" si="2"/>
        <v>0</v>
      </c>
      <c r="U24" s="508">
        <f t="shared" si="0"/>
        <v>0</v>
      </c>
      <c r="V24" s="508">
        <f t="shared" si="3"/>
        <v>0</v>
      </c>
      <c r="W24" s="508">
        <f t="shared" si="4"/>
        <v>0</v>
      </c>
      <c r="X24" s="509">
        <f t="shared" si="5"/>
        <v>0</v>
      </c>
    </row>
    <row r="25" spans="1:24" ht="14.25" customHeight="1" x14ac:dyDescent="0.2">
      <c r="A25" s="505">
        <v>13</v>
      </c>
      <c r="B25" s="506" t="s">
        <v>53</v>
      </c>
      <c r="C25" s="505" t="s">
        <v>253</v>
      </c>
      <c r="D25" s="505" t="s">
        <v>59</v>
      </c>
      <c r="E25" s="385">
        <v>4.0599999999999996</v>
      </c>
      <c r="F25" s="505">
        <v>1</v>
      </c>
      <c r="G25" s="505">
        <v>7</v>
      </c>
      <c r="H25" s="563">
        <v>2017</v>
      </c>
      <c r="I25" s="505">
        <v>0.4</v>
      </c>
      <c r="J25" s="505">
        <v>0.3</v>
      </c>
      <c r="K25" s="505"/>
      <c r="L25" s="505"/>
      <c r="M25" s="505"/>
      <c r="N25" s="505">
        <v>40</v>
      </c>
      <c r="O25" s="508">
        <f t="shared" si="1"/>
        <v>1.784</v>
      </c>
      <c r="P25" s="505"/>
      <c r="Q25" s="514">
        <f t="shared" ref="Q25:Q72" si="6">SUM(E25)*P25/100</f>
        <v>0</v>
      </c>
      <c r="R25" s="505"/>
      <c r="S25" s="505"/>
      <c r="T25" s="508">
        <f t="shared" si="2"/>
        <v>2.484</v>
      </c>
      <c r="U25" s="508">
        <f t="shared" si="0"/>
        <v>6.5439999999999996</v>
      </c>
      <c r="V25" s="508">
        <f t="shared" si="3"/>
        <v>1.0704</v>
      </c>
      <c r="W25" s="508">
        <f t="shared" si="4"/>
        <v>7.6143999999999998</v>
      </c>
      <c r="X25" s="509">
        <f t="shared" si="5"/>
        <v>9898.7199999999993</v>
      </c>
    </row>
    <row r="26" spans="1:24" ht="14.25" customHeight="1" x14ac:dyDescent="0.2">
      <c r="A26" s="505">
        <v>14</v>
      </c>
      <c r="B26" s="506" t="s">
        <v>35</v>
      </c>
      <c r="C26" s="507">
        <v>25802</v>
      </c>
      <c r="D26" s="505" t="s">
        <v>59</v>
      </c>
      <c r="E26" s="385">
        <v>3.26</v>
      </c>
      <c r="F26" s="505">
        <v>8</v>
      </c>
      <c r="G26" s="505">
        <v>1</v>
      </c>
      <c r="H26" s="563">
        <v>2018</v>
      </c>
      <c r="I26" s="505">
        <v>0.3</v>
      </c>
      <c r="J26" s="505">
        <v>0.3</v>
      </c>
      <c r="K26" s="505"/>
      <c r="L26" s="505"/>
      <c r="M26" s="505"/>
      <c r="N26" s="505">
        <v>40</v>
      </c>
      <c r="O26" s="508">
        <f t="shared" si="1"/>
        <v>1.4239999999999999</v>
      </c>
      <c r="P26" s="505"/>
      <c r="Q26" s="514"/>
      <c r="R26" s="516"/>
      <c r="S26" s="505"/>
      <c r="T26" s="508">
        <f t="shared" si="2"/>
        <v>2.024</v>
      </c>
      <c r="U26" s="508">
        <f t="shared" si="0"/>
        <v>5.2839999999999998</v>
      </c>
      <c r="V26" s="508">
        <f t="shared" si="3"/>
        <v>0.85439999999999994</v>
      </c>
      <c r="W26" s="508">
        <f t="shared" si="4"/>
        <v>6.1383999999999999</v>
      </c>
      <c r="X26" s="509">
        <f t="shared" si="5"/>
        <v>7979.92</v>
      </c>
    </row>
    <row r="27" spans="1:24" s="501" customFormat="1" ht="14.25" customHeight="1" x14ac:dyDescent="0.2">
      <c r="A27" s="360">
        <v>15</v>
      </c>
      <c r="B27" s="497" t="s">
        <v>254</v>
      </c>
      <c r="C27" s="547">
        <v>26368</v>
      </c>
      <c r="D27" s="548" t="s">
        <v>64</v>
      </c>
      <c r="E27" s="359">
        <v>2.73</v>
      </c>
      <c r="F27" s="360">
        <v>1</v>
      </c>
      <c r="G27" s="360">
        <v>7</v>
      </c>
      <c r="H27" s="564">
        <v>2017</v>
      </c>
      <c r="I27" s="360">
        <v>0.3</v>
      </c>
      <c r="J27" s="360">
        <v>0.3</v>
      </c>
      <c r="K27" s="360"/>
      <c r="L27" s="360"/>
      <c r="M27" s="360">
        <v>0.2</v>
      </c>
      <c r="N27" s="360">
        <v>40</v>
      </c>
      <c r="O27" s="498">
        <f t="shared" si="1"/>
        <v>1.212</v>
      </c>
      <c r="P27" s="360"/>
      <c r="Q27" s="514"/>
      <c r="R27" s="360"/>
      <c r="S27" s="360"/>
      <c r="T27" s="508">
        <f t="shared" si="2"/>
        <v>2.012</v>
      </c>
      <c r="U27" s="508">
        <f t="shared" si="0"/>
        <v>4.742</v>
      </c>
      <c r="V27" s="508">
        <f t="shared" si="3"/>
        <v>0.72719999999999996</v>
      </c>
      <c r="W27" s="508">
        <f t="shared" si="4"/>
        <v>5.4691999999999998</v>
      </c>
      <c r="X27" s="509">
        <f t="shared" si="5"/>
        <v>7109.96</v>
      </c>
    </row>
    <row r="28" spans="1:24" s="501" customFormat="1" ht="14.25" customHeight="1" x14ac:dyDescent="0.2">
      <c r="A28" s="360"/>
      <c r="B28" s="497" t="s">
        <v>514</v>
      </c>
      <c r="C28" s="547"/>
      <c r="D28" s="548"/>
      <c r="E28" s="359">
        <v>3.33</v>
      </c>
      <c r="F28" s="360"/>
      <c r="G28" s="360"/>
      <c r="H28" s="564"/>
      <c r="I28" s="360"/>
      <c r="J28" s="360">
        <v>0.3</v>
      </c>
      <c r="K28" s="360"/>
      <c r="L28" s="360"/>
      <c r="M28" s="360">
        <v>0.2</v>
      </c>
      <c r="N28" s="360"/>
      <c r="O28" s="498"/>
      <c r="P28" s="360">
        <v>24</v>
      </c>
      <c r="Q28" s="514">
        <f t="shared" si="6"/>
        <v>0.79920000000000002</v>
      </c>
      <c r="R28" s="360"/>
      <c r="S28" s="360"/>
      <c r="T28" s="508">
        <f t="shared" si="2"/>
        <v>1.2991999999999999</v>
      </c>
      <c r="U28" s="508">
        <f t="shared" si="0"/>
        <v>4.6292</v>
      </c>
      <c r="V28" s="508">
        <f t="shared" si="3"/>
        <v>0.99100799999999989</v>
      </c>
      <c r="W28" s="508">
        <f t="shared" si="4"/>
        <v>5.6202079999999999</v>
      </c>
      <c r="X28" s="509">
        <f t="shared" si="5"/>
        <v>7306.2703999999994</v>
      </c>
    </row>
    <row r="29" spans="1:24" s="501" customFormat="1" ht="14.25" customHeight="1" x14ac:dyDescent="0.2">
      <c r="A29" s="360">
        <v>16</v>
      </c>
      <c r="B29" s="497" t="s">
        <v>255</v>
      </c>
      <c r="C29" s="360" t="s">
        <v>256</v>
      </c>
      <c r="D29" s="360">
        <v>16122</v>
      </c>
      <c r="E29" s="359">
        <v>3.27</v>
      </c>
      <c r="F29" s="360">
        <v>1</v>
      </c>
      <c r="G29" s="360">
        <v>12</v>
      </c>
      <c r="H29" s="564">
        <v>2017</v>
      </c>
      <c r="I29" s="360"/>
      <c r="J29" s="360">
        <v>0.3</v>
      </c>
      <c r="K29" s="360"/>
      <c r="L29" s="360"/>
      <c r="M29" s="360">
        <v>0.4</v>
      </c>
      <c r="N29" s="360">
        <v>40</v>
      </c>
      <c r="O29" s="498">
        <f t="shared" si="1"/>
        <v>1.3080000000000001</v>
      </c>
      <c r="P29" s="360"/>
      <c r="Q29" s="499"/>
      <c r="R29" s="360"/>
      <c r="S29" s="360"/>
      <c r="T29" s="508">
        <f t="shared" si="2"/>
        <v>2.008</v>
      </c>
      <c r="U29" s="508">
        <f t="shared" si="0"/>
        <v>5.2780000000000005</v>
      </c>
      <c r="V29" s="508">
        <f t="shared" si="3"/>
        <v>0.78480000000000005</v>
      </c>
      <c r="W29" s="508">
        <f t="shared" si="4"/>
        <v>6.0628000000000002</v>
      </c>
      <c r="X29" s="509">
        <f t="shared" si="5"/>
        <v>7881.64</v>
      </c>
    </row>
    <row r="30" spans="1:24" s="501" customFormat="1" ht="14.25" customHeight="1" x14ac:dyDescent="0.2">
      <c r="A30" s="477">
        <v>17</v>
      </c>
      <c r="B30" s="549" t="s">
        <v>135</v>
      </c>
      <c r="C30" s="550">
        <v>22037</v>
      </c>
      <c r="D30" s="477">
        <v>16122</v>
      </c>
      <c r="E30" s="476">
        <v>3.63</v>
      </c>
      <c r="F30" s="477">
        <v>1</v>
      </c>
      <c r="G30" s="477">
        <v>1</v>
      </c>
      <c r="H30" s="564">
        <v>2017</v>
      </c>
      <c r="I30" s="477"/>
      <c r="J30" s="477">
        <v>0.3</v>
      </c>
      <c r="K30" s="477"/>
      <c r="L30" s="477"/>
      <c r="M30" s="477"/>
      <c r="N30" s="477">
        <v>40</v>
      </c>
      <c r="O30" s="475">
        <f t="shared" si="1"/>
        <v>1.6552799999999999</v>
      </c>
      <c r="P30" s="477">
        <v>14</v>
      </c>
      <c r="Q30" s="475">
        <f t="shared" si="6"/>
        <v>0.50819999999999999</v>
      </c>
      <c r="R30" s="551"/>
      <c r="S30" s="477"/>
      <c r="T30" s="508">
        <f t="shared" si="2"/>
        <v>2.4634799999999997</v>
      </c>
      <c r="U30" s="508">
        <f t="shared" si="0"/>
        <v>6.0934799999999996</v>
      </c>
      <c r="V30" s="508">
        <f t="shared" si="3"/>
        <v>0.99316799999999983</v>
      </c>
      <c r="W30" s="508">
        <f t="shared" si="4"/>
        <v>7.0866479999999994</v>
      </c>
      <c r="X30" s="509">
        <f t="shared" si="5"/>
        <v>9212.6423999999988</v>
      </c>
    </row>
    <row r="31" spans="1:24" ht="14.25" customHeight="1" x14ac:dyDescent="0.2">
      <c r="A31" s="834" t="s">
        <v>257</v>
      </c>
      <c r="B31" s="835"/>
      <c r="C31" s="517"/>
      <c r="D31" s="505"/>
      <c r="E31" s="385"/>
      <c r="F31" s="505"/>
      <c r="G31" s="505"/>
      <c r="H31" s="563"/>
      <c r="I31" s="505"/>
      <c r="J31" s="505"/>
      <c r="K31" s="505"/>
      <c r="L31" s="505"/>
      <c r="M31" s="505"/>
      <c r="N31" s="505"/>
      <c r="O31" s="508"/>
      <c r="P31" s="505"/>
      <c r="Q31" s="514"/>
      <c r="R31" s="516"/>
      <c r="S31" s="505"/>
      <c r="T31" s="508">
        <f t="shared" si="2"/>
        <v>0</v>
      </c>
      <c r="U31" s="508">
        <f t="shared" si="0"/>
        <v>0</v>
      </c>
      <c r="V31" s="508">
        <f t="shared" si="3"/>
        <v>0</v>
      </c>
      <c r="W31" s="508">
        <f t="shared" si="4"/>
        <v>0</v>
      </c>
      <c r="X31" s="509">
        <f t="shared" si="5"/>
        <v>0</v>
      </c>
    </row>
    <row r="32" spans="1:24" s="501" customFormat="1" ht="14.25" customHeight="1" x14ac:dyDescent="0.2">
      <c r="A32" s="360">
        <v>18</v>
      </c>
      <c r="B32" s="497" t="s">
        <v>258</v>
      </c>
      <c r="C32" s="547">
        <v>30189</v>
      </c>
      <c r="D32" s="360" t="s">
        <v>112</v>
      </c>
      <c r="E32" s="359">
        <v>3</v>
      </c>
      <c r="F32" s="360">
        <v>1</v>
      </c>
      <c r="G32" s="360">
        <v>11</v>
      </c>
      <c r="H32" s="564">
        <v>2017</v>
      </c>
      <c r="I32" s="360">
        <v>0.4</v>
      </c>
      <c r="J32" s="360">
        <v>0.3</v>
      </c>
      <c r="K32" s="360"/>
      <c r="L32" s="360"/>
      <c r="M32" s="360"/>
      <c r="N32" s="360">
        <v>40</v>
      </c>
      <c r="O32" s="498">
        <f t="shared" si="1"/>
        <v>1.36</v>
      </c>
      <c r="P32" s="360"/>
      <c r="Q32" s="499"/>
      <c r="R32" s="552"/>
      <c r="S32" s="356"/>
      <c r="T32" s="508">
        <f t="shared" si="2"/>
        <v>2.06</v>
      </c>
      <c r="U32" s="508">
        <f t="shared" si="0"/>
        <v>5.0600000000000005</v>
      </c>
      <c r="V32" s="508">
        <f t="shared" si="3"/>
        <v>0.81599999999999995</v>
      </c>
      <c r="W32" s="508">
        <f t="shared" si="4"/>
        <v>5.8760000000000003</v>
      </c>
      <c r="X32" s="509">
        <f t="shared" si="5"/>
        <v>7638.8</v>
      </c>
    </row>
    <row r="33" spans="1:24" s="501" customFormat="1" ht="14.25" customHeight="1" x14ac:dyDescent="0.2">
      <c r="A33" s="360">
        <v>19</v>
      </c>
      <c r="B33" s="497" t="s">
        <v>259</v>
      </c>
      <c r="C33" s="360" t="s">
        <v>260</v>
      </c>
      <c r="D33" s="360" t="s">
        <v>59</v>
      </c>
      <c r="E33" s="359">
        <v>4.0599999999999996</v>
      </c>
      <c r="F33" s="360">
        <v>1</v>
      </c>
      <c r="G33" s="360">
        <v>12</v>
      </c>
      <c r="H33" s="564">
        <v>2017</v>
      </c>
      <c r="I33" s="360">
        <v>0.3</v>
      </c>
      <c r="J33" s="360">
        <v>0.3</v>
      </c>
      <c r="K33" s="360"/>
      <c r="L33" s="360"/>
      <c r="M33" s="360"/>
      <c r="N33" s="360">
        <v>40</v>
      </c>
      <c r="O33" s="498">
        <f t="shared" si="1"/>
        <v>1.8901599999999998</v>
      </c>
      <c r="P33" s="360">
        <v>9</v>
      </c>
      <c r="Q33" s="499">
        <f t="shared" si="6"/>
        <v>0.3654</v>
      </c>
      <c r="R33" s="360"/>
      <c r="S33" s="360"/>
      <c r="T33" s="508">
        <f t="shared" si="2"/>
        <v>2.8555600000000001</v>
      </c>
      <c r="U33" s="508">
        <f t="shared" si="0"/>
        <v>6.9155599999999993</v>
      </c>
      <c r="V33" s="508">
        <f t="shared" si="3"/>
        <v>1.1340959999999998</v>
      </c>
      <c r="W33" s="508">
        <f t="shared" si="4"/>
        <v>8.0496559999999988</v>
      </c>
      <c r="X33" s="509">
        <f t="shared" si="5"/>
        <v>10464.552799999998</v>
      </c>
    </row>
    <row r="34" spans="1:24" ht="14.25" customHeight="1" x14ac:dyDescent="0.2">
      <c r="A34" s="505">
        <v>20</v>
      </c>
      <c r="B34" s="506" t="s">
        <v>261</v>
      </c>
      <c r="C34" s="507">
        <v>31538</v>
      </c>
      <c r="D34" s="505" t="s">
        <v>59</v>
      </c>
      <c r="E34" s="385">
        <v>2.46</v>
      </c>
      <c r="F34" s="505">
        <v>2</v>
      </c>
      <c r="G34" s="505">
        <v>12</v>
      </c>
      <c r="H34" s="563">
        <v>2016</v>
      </c>
      <c r="I34" s="505"/>
      <c r="J34" s="505">
        <v>0.3</v>
      </c>
      <c r="K34" s="505"/>
      <c r="L34" s="505"/>
      <c r="M34" s="505">
        <v>0.2</v>
      </c>
      <c r="N34" s="505">
        <v>40</v>
      </c>
      <c r="O34" s="508">
        <f t="shared" si="1"/>
        <v>0.98399999999999999</v>
      </c>
      <c r="P34" s="505"/>
      <c r="Q34" s="514"/>
      <c r="R34" s="505"/>
      <c r="S34" s="505"/>
      <c r="T34" s="508">
        <f t="shared" si="2"/>
        <v>1.484</v>
      </c>
      <c r="U34" s="508">
        <f t="shared" si="0"/>
        <v>3.944</v>
      </c>
      <c r="V34" s="508">
        <f t="shared" si="3"/>
        <v>0.59040000000000004</v>
      </c>
      <c r="W34" s="508">
        <f t="shared" si="4"/>
        <v>4.5343999999999998</v>
      </c>
      <c r="X34" s="509">
        <f t="shared" si="5"/>
        <v>5894.7199999999993</v>
      </c>
    </row>
    <row r="35" spans="1:24" ht="14.25" customHeight="1" x14ac:dyDescent="0.2">
      <c r="A35" s="505">
        <v>21</v>
      </c>
      <c r="B35" s="506" t="s">
        <v>16</v>
      </c>
      <c r="C35" s="507">
        <v>32426</v>
      </c>
      <c r="D35" s="505" t="s">
        <v>59</v>
      </c>
      <c r="E35" s="385">
        <v>2.2599999999999998</v>
      </c>
      <c r="F35" s="505">
        <v>13</v>
      </c>
      <c r="G35" s="505">
        <v>4</v>
      </c>
      <c r="H35" s="563">
        <v>2018</v>
      </c>
      <c r="I35" s="505"/>
      <c r="J35" s="505">
        <v>0.3</v>
      </c>
      <c r="K35" s="505"/>
      <c r="L35" s="505"/>
      <c r="M35" s="505"/>
      <c r="N35" s="505">
        <v>40</v>
      </c>
      <c r="O35" s="508">
        <f t="shared" si="1"/>
        <v>0.90399999999999991</v>
      </c>
      <c r="P35" s="505"/>
      <c r="Q35" s="514"/>
      <c r="R35" s="505"/>
      <c r="S35" s="505"/>
      <c r="T35" s="508">
        <f t="shared" si="2"/>
        <v>1.204</v>
      </c>
      <c r="U35" s="508">
        <f t="shared" si="0"/>
        <v>3.4639999999999995</v>
      </c>
      <c r="V35" s="508">
        <f t="shared" si="3"/>
        <v>0.54239999999999999</v>
      </c>
      <c r="W35" s="508">
        <f t="shared" si="4"/>
        <v>4.0063999999999993</v>
      </c>
      <c r="X35" s="509">
        <f t="shared" si="5"/>
        <v>5208.3199999999988</v>
      </c>
    </row>
    <row r="36" spans="1:24" ht="14.25" customHeight="1" x14ac:dyDescent="0.2">
      <c r="A36" s="834" t="s">
        <v>262</v>
      </c>
      <c r="B36" s="835"/>
      <c r="C36" s="517"/>
      <c r="D36" s="505"/>
      <c r="E36" s="385"/>
      <c r="F36" s="505"/>
      <c r="G36" s="505"/>
      <c r="H36" s="563"/>
      <c r="I36" s="505"/>
      <c r="J36" s="505"/>
      <c r="K36" s="505"/>
      <c r="L36" s="505"/>
      <c r="M36" s="505"/>
      <c r="N36" s="505"/>
      <c r="O36" s="508">
        <f t="shared" si="1"/>
        <v>0</v>
      </c>
      <c r="P36" s="505"/>
      <c r="Q36" s="514"/>
      <c r="R36" s="505"/>
      <c r="S36" s="505"/>
      <c r="T36" s="508">
        <f t="shared" si="2"/>
        <v>0</v>
      </c>
      <c r="U36" s="508">
        <f t="shared" si="0"/>
        <v>0</v>
      </c>
      <c r="V36" s="508">
        <f t="shared" si="3"/>
        <v>0</v>
      </c>
      <c r="W36" s="508">
        <f t="shared" si="4"/>
        <v>0</v>
      </c>
      <c r="X36" s="509">
        <f t="shared" si="5"/>
        <v>0</v>
      </c>
    </row>
    <row r="37" spans="1:24" ht="14.25" customHeight="1" x14ac:dyDescent="0.2">
      <c r="A37" s="505">
        <v>22</v>
      </c>
      <c r="B37" s="506" t="s">
        <v>263</v>
      </c>
      <c r="C37" s="507">
        <v>28806</v>
      </c>
      <c r="D37" s="505" t="s">
        <v>264</v>
      </c>
      <c r="E37" s="385">
        <v>3</v>
      </c>
      <c r="F37" s="505">
        <v>15</v>
      </c>
      <c r="G37" s="505">
        <v>1</v>
      </c>
      <c r="H37" s="563">
        <v>2016</v>
      </c>
      <c r="I37" s="505">
        <v>0.4</v>
      </c>
      <c r="J37" s="505">
        <v>0.3</v>
      </c>
      <c r="K37" s="505"/>
      <c r="L37" s="505"/>
      <c r="M37" s="505"/>
      <c r="N37" s="505">
        <v>40</v>
      </c>
      <c r="O37" s="508">
        <f t="shared" si="1"/>
        <v>1.36</v>
      </c>
      <c r="P37" s="505"/>
      <c r="Q37" s="514"/>
      <c r="R37" s="505"/>
      <c r="S37" s="505"/>
      <c r="T37" s="508">
        <f t="shared" si="2"/>
        <v>2.06</v>
      </c>
      <c r="U37" s="508">
        <f t="shared" si="0"/>
        <v>5.0600000000000005</v>
      </c>
      <c r="V37" s="508">
        <f t="shared" si="3"/>
        <v>0.81599999999999995</v>
      </c>
      <c r="W37" s="508">
        <f t="shared" si="4"/>
        <v>5.8760000000000003</v>
      </c>
      <c r="X37" s="509">
        <f t="shared" si="5"/>
        <v>7638.8</v>
      </c>
    </row>
    <row r="38" spans="1:24" s="501" customFormat="1" ht="14.25" customHeight="1" x14ac:dyDescent="0.2">
      <c r="A38" s="360">
        <v>23</v>
      </c>
      <c r="B38" s="497" t="s">
        <v>23</v>
      </c>
      <c r="C38" s="547">
        <v>32419</v>
      </c>
      <c r="D38" s="360" t="s">
        <v>57</v>
      </c>
      <c r="E38" s="359">
        <v>2.46</v>
      </c>
      <c r="F38" s="360">
        <v>2</v>
      </c>
      <c r="G38" s="360">
        <v>6</v>
      </c>
      <c r="H38" s="564">
        <v>2018</v>
      </c>
      <c r="I38" s="360">
        <v>0.3</v>
      </c>
      <c r="J38" s="360">
        <v>0.3</v>
      </c>
      <c r="K38" s="360"/>
      <c r="L38" s="360"/>
      <c r="M38" s="360"/>
      <c r="N38" s="360">
        <v>40</v>
      </c>
      <c r="O38" s="498">
        <f t="shared" si="1"/>
        <v>1.1039999999999999</v>
      </c>
      <c r="P38" s="360"/>
      <c r="Q38" s="499"/>
      <c r="R38" s="360"/>
      <c r="S38" s="360"/>
      <c r="T38" s="508">
        <f t="shared" si="2"/>
        <v>1.7039999999999997</v>
      </c>
      <c r="U38" s="508">
        <f t="shared" si="0"/>
        <v>4.1639999999999997</v>
      </c>
      <c r="V38" s="508">
        <f t="shared" si="3"/>
        <v>0.66239999999999999</v>
      </c>
      <c r="W38" s="508">
        <f t="shared" si="4"/>
        <v>4.8263999999999996</v>
      </c>
      <c r="X38" s="509">
        <f t="shared" si="5"/>
        <v>6274.32</v>
      </c>
    </row>
    <row r="39" spans="1:24" ht="14.25" customHeight="1" x14ac:dyDescent="0.2">
      <c r="A39" s="834" t="s">
        <v>265</v>
      </c>
      <c r="B39" s="835"/>
      <c r="C39" s="517"/>
      <c r="D39" s="505"/>
      <c r="E39" s="385"/>
      <c r="F39" s="505"/>
      <c r="G39" s="505"/>
      <c r="H39" s="563"/>
      <c r="I39" s="505"/>
      <c r="J39" s="505"/>
      <c r="K39" s="505"/>
      <c r="L39" s="505"/>
      <c r="M39" s="505"/>
      <c r="N39" s="505"/>
      <c r="O39" s="508"/>
      <c r="P39" s="505"/>
      <c r="Q39" s="514"/>
      <c r="R39" s="516"/>
      <c r="S39" s="505"/>
      <c r="T39" s="508">
        <f t="shared" si="2"/>
        <v>0</v>
      </c>
      <c r="U39" s="508">
        <f t="shared" si="0"/>
        <v>0</v>
      </c>
      <c r="V39" s="508">
        <f t="shared" si="3"/>
        <v>0</v>
      </c>
      <c r="W39" s="508">
        <f t="shared" si="4"/>
        <v>0</v>
      </c>
      <c r="X39" s="509">
        <f t="shared" si="5"/>
        <v>0</v>
      </c>
    </row>
    <row r="40" spans="1:24" ht="14.25" customHeight="1" x14ac:dyDescent="0.2">
      <c r="A40" s="505">
        <v>24</v>
      </c>
      <c r="B40" s="506" t="s">
        <v>44</v>
      </c>
      <c r="C40" s="505" t="s">
        <v>266</v>
      </c>
      <c r="D40" s="505" t="s">
        <v>67</v>
      </c>
      <c r="E40" s="385">
        <v>4.6500000000000004</v>
      </c>
      <c r="F40" s="505">
        <v>1</v>
      </c>
      <c r="G40" s="505">
        <v>1</v>
      </c>
      <c r="H40" s="563">
        <v>2018</v>
      </c>
      <c r="I40" s="505">
        <v>0.4</v>
      </c>
      <c r="J40" s="505">
        <v>0.3</v>
      </c>
      <c r="K40" s="505"/>
      <c r="L40" s="505"/>
      <c r="M40" s="510"/>
      <c r="N40" s="505">
        <v>70</v>
      </c>
      <c r="O40" s="508">
        <f t="shared" si="1"/>
        <v>3.5350000000000001</v>
      </c>
      <c r="P40" s="505"/>
      <c r="Q40" s="514"/>
      <c r="R40" s="505"/>
      <c r="S40" s="505"/>
      <c r="T40" s="508">
        <f t="shared" si="2"/>
        <v>4.2350000000000003</v>
      </c>
      <c r="U40" s="508">
        <f t="shared" si="0"/>
        <v>8.8850000000000016</v>
      </c>
      <c r="V40" s="508">
        <f t="shared" si="3"/>
        <v>1.2120000000000002</v>
      </c>
      <c r="W40" s="508">
        <f t="shared" si="4"/>
        <v>10.097000000000001</v>
      </c>
      <c r="X40" s="509">
        <f t="shared" si="5"/>
        <v>13126.100000000002</v>
      </c>
    </row>
    <row r="41" spans="1:24" ht="14.25" customHeight="1" x14ac:dyDescent="0.2">
      <c r="A41" s="505">
        <v>25</v>
      </c>
      <c r="B41" s="506" t="s">
        <v>267</v>
      </c>
      <c r="C41" s="507">
        <v>31299</v>
      </c>
      <c r="D41" s="505" t="s">
        <v>67</v>
      </c>
      <c r="E41" s="385">
        <v>2.67</v>
      </c>
      <c r="F41" s="505">
        <v>13</v>
      </c>
      <c r="G41" s="505">
        <v>7</v>
      </c>
      <c r="H41" s="563">
        <v>2015</v>
      </c>
      <c r="I41" s="505">
        <v>0.3</v>
      </c>
      <c r="J41" s="505">
        <v>0.3</v>
      </c>
      <c r="K41" s="510">
        <v>0.3</v>
      </c>
      <c r="L41" s="505"/>
      <c r="M41" s="505"/>
      <c r="N41" s="505">
        <v>60</v>
      </c>
      <c r="O41" s="508">
        <f t="shared" si="1"/>
        <v>1.7819999999999998</v>
      </c>
      <c r="P41" s="505"/>
      <c r="Q41" s="514"/>
      <c r="R41" s="505"/>
      <c r="S41" s="505"/>
      <c r="T41" s="508">
        <f t="shared" si="2"/>
        <v>2.6819999999999995</v>
      </c>
      <c r="U41" s="508">
        <f t="shared" si="0"/>
        <v>5.3519999999999994</v>
      </c>
      <c r="V41" s="508">
        <f t="shared" si="3"/>
        <v>0.71279999999999999</v>
      </c>
      <c r="W41" s="508">
        <f t="shared" si="4"/>
        <v>6.0647999999999991</v>
      </c>
      <c r="X41" s="509">
        <f t="shared" si="5"/>
        <v>7884.2399999999989</v>
      </c>
    </row>
    <row r="42" spans="1:24" s="501" customFormat="1" ht="14.25" customHeight="1" x14ac:dyDescent="0.2">
      <c r="A42" s="360">
        <v>26</v>
      </c>
      <c r="B42" s="497" t="s">
        <v>268</v>
      </c>
      <c r="C42" s="360" t="s">
        <v>269</v>
      </c>
      <c r="D42" s="360" t="s">
        <v>57</v>
      </c>
      <c r="E42" s="359">
        <v>4.0599999999999996</v>
      </c>
      <c r="F42" s="360">
        <v>20</v>
      </c>
      <c r="G42" s="360">
        <v>10</v>
      </c>
      <c r="H42" s="564">
        <v>2017</v>
      </c>
      <c r="I42" s="360">
        <v>0.3</v>
      </c>
      <c r="J42" s="360">
        <v>0.3</v>
      </c>
      <c r="K42" s="356">
        <v>0.3</v>
      </c>
      <c r="L42" s="360"/>
      <c r="M42" s="360"/>
      <c r="N42" s="360">
        <v>60</v>
      </c>
      <c r="O42" s="498">
        <f t="shared" si="1"/>
        <v>2.7377999999999996</v>
      </c>
      <c r="P42" s="360">
        <v>5</v>
      </c>
      <c r="Q42" s="499">
        <f t="shared" si="6"/>
        <v>0.20299999999999996</v>
      </c>
      <c r="R42" s="360"/>
      <c r="S42" s="360"/>
      <c r="T42" s="508">
        <f t="shared" si="2"/>
        <v>3.8407999999999993</v>
      </c>
      <c r="U42" s="508">
        <f t="shared" si="0"/>
        <v>7.9007999999999985</v>
      </c>
      <c r="V42" s="508">
        <f t="shared" si="3"/>
        <v>1.0951200000000001</v>
      </c>
      <c r="W42" s="508">
        <f t="shared" si="4"/>
        <v>8.9959199999999981</v>
      </c>
      <c r="X42" s="509">
        <f t="shared" si="5"/>
        <v>11694.695999999998</v>
      </c>
    </row>
    <row r="43" spans="1:24" ht="14.25" customHeight="1" x14ac:dyDescent="0.2">
      <c r="A43" s="505">
        <v>27</v>
      </c>
      <c r="B43" s="506" t="s">
        <v>270</v>
      </c>
      <c r="C43" s="505" t="s">
        <v>271</v>
      </c>
      <c r="D43" s="505" t="s">
        <v>67</v>
      </c>
      <c r="E43" s="385">
        <v>2.34</v>
      </c>
      <c r="F43" s="505">
        <v>5</v>
      </c>
      <c r="G43" s="505">
        <v>11</v>
      </c>
      <c r="H43" s="563">
        <v>2015</v>
      </c>
      <c r="I43" s="505"/>
      <c r="J43" s="505">
        <v>0.3</v>
      </c>
      <c r="K43" s="510"/>
      <c r="L43" s="505"/>
      <c r="M43" s="525">
        <v>0.4</v>
      </c>
      <c r="N43" s="505">
        <v>70</v>
      </c>
      <c r="O43" s="508">
        <f t="shared" si="1"/>
        <v>1.6379999999999999</v>
      </c>
      <c r="P43" s="505"/>
      <c r="Q43" s="514"/>
      <c r="R43" s="505"/>
      <c r="S43" s="505"/>
      <c r="T43" s="508">
        <f t="shared" si="2"/>
        <v>2.3380000000000001</v>
      </c>
      <c r="U43" s="508">
        <f t="shared" si="0"/>
        <v>4.6779999999999999</v>
      </c>
      <c r="V43" s="508">
        <f t="shared" si="3"/>
        <v>0.56159999999999999</v>
      </c>
      <c r="W43" s="508">
        <f t="shared" si="4"/>
        <v>5.2396000000000003</v>
      </c>
      <c r="X43" s="509">
        <f t="shared" si="5"/>
        <v>6811.4800000000005</v>
      </c>
    </row>
    <row r="44" spans="1:24" ht="14.25" customHeight="1" x14ac:dyDescent="0.2">
      <c r="A44" s="505">
        <v>28</v>
      </c>
      <c r="B44" s="506" t="s">
        <v>272</v>
      </c>
      <c r="C44" s="507">
        <v>31845</v>
      </c>
      <c r="D44" s="505" t="s">
        <v>59</v>
      </c>
      <c r="E44" s="385">
        <v>2.67</v>
      </c>
      <c r="F44" s="505">
        <v>7</v>
      </c>
      <c r="G44" s="505">
        <v>10</v>
      </c>
      <c r="H44" s="563">
        <v>2015</v>
      </c>
      <c r="I44" s="505"/>
      <c r="J44" s="505">
        <v>0.3</v>
      </c>
      <c r="K44" s="510">
        <v>0.3</v>
      </c>
      <c r="L44" s="505"/>
      <c r="M44" s="510"/>
      <c r="N44" s="505">
        <v>60</v>
      </c>
      <c r="O44" s="508">
        <f t="shared" si="1"/>
        <v>1.6019999999999999</v>
      </c>
      <c r="P44" s="505"/>
      <c r="Q44" s="514"/>
      <c r="R44" s="505"/>
      <c r="S44" s="505"/>
      <c r="T44" s="508">
        <f t="shared" si="2"/>
        <v>2.202</v>
      </c>
      <c r="U44" s="508">
        <f t="shared" si="0"/>
        <v>4.8719999999999999</v>
      </c>
      <c r="V44" s="508">
        <f t="shared" si="3"/>
        <v>0.64080000000000004</v>
      </c>
      <c r="W44" s="508">
        <f t="shared" si="4"/>
        <v>5.5128000000000004</v>
      </c>
      <c r="X44" s="509">
        <f t="shared" si="5"/>
        <v>7166.64</v>
      </c>
    </row>
    <row r="45" spans="1:24" ht="14.25" customHeight="1" x14ac:dyDescent="0.2">
      <c r="A45" s="505">
        <v>29</v>
      </c>
      <c r="B45" s="506" t="s">
        <v>12</v>
      </c>
      <c r="C45" s="507">
        <v>29413</v>
      </c>
      <c r="D45" s="505" t="s">
        <v>57</v>
      </c>
      <c r="E45" s="385">
        <v>2.66</v>
      </c>
      <c r="F45" s="505">
        <v>2</v>
      </c>
      <c r="G45" s="505">
        <v>11</v>
      </c>
      <c r="H45" s="563">
        <v>2017</v>
      </c>
      <c r="I45" s="505"/>
      <c r="J45" s="505">
        <v>0.3</v>
      </c>
      <c r="K45" s="510">
        <v>0.3</v>
      </c>
      <c r="L45" s="505"/>
      <c r="M45" s="505"/>
      <c r="N45" s="505">
        <v>60</v>
      </c>
      <c r="O45" s="508">
        <f t="shared" si="1"/>
        <v>1.5960000000000001</v>
      </c>
      <c r="P45" s="505"/>
      <c r="Q45" s="514"/>
      <c r="R45" s="505"/>
      <c r="S45" s="505"/>
      <c r="T45" s="508">
        <f t="shared" si="2"/>
        <v>2.1960000000000002</v>
      </c>
      <c r="U45" s="508">
        <f t="shared" si="0"/>
        <v>4.8559999999999999</v>
      </c>
      <c r="V45" s="508">
        <f t="shared" si="3"/>
        <v>0.63840000000000008</v>
      </c>
      <c r="W45" s="508">
        <f t="shared" si="4"/>
        <v>5.4943999999999997</v>
      </c>
      <c r="X45" s="509">
        <f t="shared" si="5"/>
        <v>7142.7199999999993</v>
      </c>
    </row>
    <row r="46" spans="1:24" ht="14.25" customHeight="1" x14ac:dyDescent="0.2">
      <c r="A46" s="505">
        <v>30</v>
      </c>
      <c r="B46" s="506" t="s">
        <v>19</v>
      </c>
      <c r="C46" s="505" t="s">
        <v>273</v>
      </c>
      <c r="D46" s="505" t="s">
        <v>59</v>
      </c>
      <c r="E46" s="385">
        <v>2.2599999999999998</v>
      </c>
      <c r="F46" s="505">
        <v>13</v>
      </c>
      <c r="G46" s="505">
        <v>4</v>
      </c>
      <c r="H46" s="563">
        <v>2018</v>
      </c>
      <c r="I46" s="505"/>
      <c r="J46" s="505">
        <v>0.3</v>
      </c>
      <c r="K46" s="510"/>
      <c r="L46" s="505"/>
      <c r="M46" s="505"/>
      <c r="N46" s="505">
        <v>40</v>
      </c>
      <c r="O46" s="508">
        <f t="shared" si="1"/>
        <v>0.90399999999999991</v>
      </c>
      <c r="P46" s="505"/>
      <c r="Q46" s="514"/>
      <c r="R46" s="505"/>
      <c r="S46" s="505"/>
      <c r="T46" s="508">
        <f t="shared" si="2"/>
        <v>1.204</v>
      </c>
      <c r="U46" s="508">
        <f t="shared" si="0"/>
        <v>3.4639999999999995</v>
      </c>
      <c r="V46" s="508">
        <f t="shared" si="3"/>
        <v>0.54239999999999999</v>
      </c>
      <c r="W46" s="508">
        <f t="shared" si="4"/>
        <v>4.0063999999999993</v>
      </c>
      <c r="X46" s="509">
        <f t="shared" si="5"/>
        <v>5208.3199999999988</v>
      </c>
    </row>
    <row r="47" spans="1:24" ht="14.25" customHeight="1" x14ac:dyDescent="0.2">
      <c r="A47" s="505">
        <v>31</v>
      </c>
      <c r="B47" s="506" t="s">
        <v>20</v>
      </c>
      <c r="C47" s="507">
        <v>29861</v>
      </c>
      <c r="D47" s="505" t="s">
        <v>59</v>
      </c>
      <c r="E47" s="385">
        <v>2.2599999999999998</v>
      </c>
      <c r="F47" s="505">
        <v>13</v>
      </c>
      <c r="G47" s="505">
        <v>4</v>
      </c>
      <c r="H47" s="563">
        <v>2018</v>
      </c>
      <c r="I47" s="505"/>
      <c r="J47" s="505">
        <v>0.3</v>
      </c>
      <c r="K47" s="510">
        <v>0.3</v>
      </c>
      <c r="L47" s="505"/>
      <c r="M47" s="505"/>
      <c r="N47" s="505">
        <v>60</v>
      </c>
      <c r="O47" s="508">
        <f t="shared" si="1"/>
        <v>1.3559999999999999</v>
      </c>
      <c r="P47" s="505"/>
      <c r="Q47" s="514"/>
      <c r="R47" s="505"/>
      <c r="S47" s="505"/>
      <c r="T47" s="508">
        <f t="shared" si="2"/>
        <v>1.956</v>
      </c>
      <c r="U47" s="508">
        <f t="shared" si="0"/>
        <v>4.2159999999999993</v>
      </c>
      <c r="V47" s="508">
        <f t="shared" si="3"/>
        <v>0.54239999999999999</v>
      </c>
      <c r="W47" s="508">
        <f t="shared" si="4"/>
        <v>4.7583999999999991</v>
      </c>
      <c r="X47" s="509">
        <f t="shared" si="5"/>
        <v>6185.9199999999992</v>
      </c>
    </row>
    <row r="48" spans="1:24" ht="14.25" customHeight="1" x14ac:dyDescent="0.2">
      <c r="A48" s="505">
        <v>32</v>
      </c>
      <c r="B48" s="506" t="s">
        <v>28</v>
      </c>
      <c r="C48" s="505" t="s">
        <v>274</v>
      </c>
      <c r="D48" s="505" t="s">
        <v>57</v>
      </c>
      <c r="E48" s="385">
        <v>2.2599999999999998</v>
      </c>
      <c r="F48" s="505">
        <v>1</v>
      </c>
      <c r="G48" s="505">
        <v>4</v>
      </c>
      <c r="H48" s="563">
        <v>2018</v>
      </c>
      <c r="I48" s="505"/>
      <c r="J48" s="505">
        <v>0.3</v>
      </c>
      <c r="K48" s="505"/>
      <c r="L48" s="505"/>
      <c r="M48" s="505">
        <v>0.4</v>
      </c>
      <c r="N48" s="505">
        <v>60</v>
      </c>
      <c r="O48" s="508">
        <f t="shared" si="1"/>
        <v>1.3559999999999999</v>
      </c>
      <c r="P48" s="505"/>
      <c r="Q48" s="514"/>
      <c r="R48" s="505"/>
      <c r="S48" s="505"/>
      <c r="T48" s="508">
        <f t="shared" si="2"/>
        <v>2.056</v>
      </c>
      <c r="U48" s="508">
        <f t="shared" si="0"/>
        <v>4.3159999999999998</v>
      </c>
      <c r="V48" s="508">
        <f t="shared" si="3"/>
        <v>0.54239999999999999</v>
      </c>
      <c r="W48" s="508">
        <f t="shared" si="4"/>
        <v>4.8583999999999996</v>
      </c>
      <c r="X48" s="509">
        <f t="shared" si="5"/>
        <v>6315.9199999999992</v>
      </c>
    </row>
    <row r="49" spans="1:24" ht="14.25" customHeight="1" x14ac:dyDescent="0.2">
      <c r="A49" s="505">
        <v>33</v>
      </c>
      <c r="B49" s="506" t="s">
        <v>24</v>
      </c>
      <c r="C49" s="507">
        <v>32966</v>
      </c>
      <c r="D49" s="505" t="s">
        <v>57</v>
      </c>
      <c r="E49" s="385">
        <v>2.06</v>
      </c>
      <c r="F49" s="505">
        <v>1</v>
      </c>
      <c r="G49" s="505">
        <v>4</v>
      </c>
      <c r="H49" s="563">
        <v>2018</v>
      </c>
      <c r="I49" s="505"/>
      <c r="J49" s="505">
        <v>0.3</v>
      </c>
      <c r="K49" s="505"/>
      <c r="L49" s="505"/>
      <c r="M49" s="505">
        <v>0.4</v>
      </c>
      <c r="N49" s="505">
        <v>60</v>
      </c>
      <c r="O49" s="508">
        <f t="shared" si="1"/>
        <v>1.236</v>
      </c>
      <c r="P49" s="505"/>
      <c r="Q49" s="514"/>
      <c r="R49" s="505"/>
      <c r="S49" s="505"/>
      <c r="T49" s="508">
        <f t="shared" si="2"/>
        <v>1.9359999999999999</v>
      </c>
      <c r="U49" s="508">
        <f t="shared" si="0"/>
        <v>3.996</v>
      </c>
      <c r="V49" s="508">
        <f t="shared" si="3"/>
        <v>0.49439999999999995</v>
      </c>
      <c r="W49" s="508">
        <f t="shared" si="4"/>
        <v>4.4904000000000002</v>
      </c>
      <c r="X49" s="509">
        <f t="shared" si="5"/>
        <v>5837.52</v>
      </c>
    </row>
    <row r="50" spans="1:24" ht="14.25" customHeight="1" x14ac:dyDescent="0.2">
      <c r="A50" s="505">
        <v>34</v>
      </c>
      <c r="B50" s="506" t="s">
        <v>25</v>
      </c>
      <c r="C50" s="505" t="s">
        <v>63</v>
      </c>
      <c r="D50" s="505" t="s">
        <v>57</v>
      </c>
      <c r="E50" s="385">
        <v>2.06</v>
      </c>
      <c r="F50" s="505">
        <v>1</v>
      </c>
      <c r="G50" s="505">
        <v>4</v>
      </c>
      <c r="H50" s="563">
        <v>2018</v>
      </c>
      <c r="I50" s="505"/>
      <c r="J50" s="505">
        <v>0.3</v>
      </c>
      <c r="K50" s="505"/>
      <c r="L50" s="505"/>
      <c r="M50" s="505"/>
      <c r="N50" s="505">
        <v>50</v>
      </c>
      <c r="O50" s="508">
        <f t="shared" si="1"/>
        <v>1.03</v>
      </c>
      <c r="P50" s="505"/>
      <c r="Q50" s="514"/>
      <c r="R50" s="505"/>
      <c r="S50" s="505"/>
      <c r="T50" s="508">
        <f t="shared" si="2"/>
        <v>1.33</v>
      </c>
      <c r="U50" s="508">
        <f t="shared" si="0"/>
        <v>3.39</v>
      </c>
      <c r="V50" s="508">
        <f t="shared" si="3"/>
        <v>0.49439999999999995</v>
      </c>
      <c r="W50" s="508">
        <f t="shared" si="4"/>
        <v>3.8844000000000003</v>
      </c>
      <c r="X50" s="509">
        <f t="shared" si="5"/>
        <v>5049.72</v>
      </c>
    </row>
    <row r="51" spans="1:24" s="501" customFormat="1" ht="14.25" customHeight="1" x14ac:dyDescent="0.2">
      <c r="A51" s="360">
        <v>35</v>
      </c>
      <c r="B51" s="497" t="s">
        <v>275</v>
      </c>
      <c r="C51" s="547">
        <v>32633</v>
      </c>
      <c r="D51" s="360" t="s">
        <v>57</v>
      </c>
      <c r="E51" s="359">
        <v>2.2599999999999998</v>
      </c>
      <c r="F51" s="360">
        <v>1</v>
      </c>
      <c r="G51" s="360">
        <v>12</v>
      </c>
      <c r="H51" s="564">
        <v>2017</v>
      </c>
      <c r="I51" s="360"/>
      <c r="J51" s="360">
        <v>0.3</v>
      </c>
      <c r="K51" s="360"/>
      <c r="L51" s="360"/>
      <c r="M51" s="360"/>
      <c r="N51" s="360">
        <v>70</v>
      </c>
      <c r="O51" s="498">
        <f t="shared" si="1"/>
        <v>1.5819999999999999</v>
      </c>
      <c r="P51" s="360"/>
      <c r="Q51" s="499"/>
      <c r="R51" s="360"/>
      <c r="S51" s="360"/>
      <c r="T51" s="508">
        <f t="shared" si="2"/>
        <v>1.8819999999999999</v>
      </c>
      <c r="U51" s="508">
        <f t="shared" si="0"/>
        <v>4.1419999999999995</v>
      </c>
      <c r="V51" s="508">
        <f t="shared" si="3"/>
        <v>0.54239999999999999</v>
      </c>
      <c r="W51" s="508">
        <f t="shared" si="4"/>
        <v>4.6843999999999992</v>
      </c>
      <c r="X51" s="509">
        <f t="shared" si="5"/>
        <v>6089.7199999999993</v>
      </c>
    </row>
    <row r="52" spans="1:24" s="501" customFormat="1" ht="14.25" customHeight="1" x14ac:dyDescent="0.2">
      <c r="A52" s="360">
        <v>36</v>
      </c>
      <c r="B52" s="497" t="s">
        <v>276</v>
      </c>
      <c r="C52" s="547">
        <v>31390</v>
      </c>
      <c r="D52" s="360" t="s">
        <v>57</v>
      </c>
      <c r="E52" s="359">
        <v>2.66</v>
      </c>
      <c r="F52" s="360">
        <v>1</v>
      </c>
      <c r="G52" s="360">
        <v>10</v>
      </c>
      <c r="H52" s="564">
        <v>2017</v>
      </c>
      <c r="I52" s="360"/>
      <c r="J52" s="360">
        <v>0.3</v>
      </c>
      <c r="K52" s="360"/>
      <c r="L52" s="360"/>
      <c r="M52" s="360"/>
      <c r="N52" s="360">
        <v>50</v>
      </c>
      <c r="O52" s="498">
        <f t="shared" si="1"/>
        <v>1.36</v>
      </c>
      <c r="P52" s="360"/>
      <c r="Q52" s="499"/>
      <c r="R52" s="359">
        <v>0.06</v>
      </c>
      <c r="S52" s="359"/>
      <c r="T52" s="508">
        <f t="shared" si="2"/>
        <v>1.7200000000000002</v>
      </c>
      <c r="U52" s="508">
        <f t="shared" si="0"/>
        <v>4.3800000000000008</v>
      </c>
      <c r="V52" s="508">
        <f t="shared" si="3"/>
        <v>0.65280000000000005</v>
      </c>
      <c r="W52" s="508">
        <f t="shared" si="4"/>
        <v>5.0328000000000008</v>
      </c>
      <c r="X52" s="509">
        <f t="shared" si="5"/>
        <v>6542.6400000000012</v>
      </c>
    </row>
    <row r="53" spans="1:24" ht="15" customHeight="1" x14ac:dyDescent="0.2">
      <c r="A53" s="505">
        <v>37</v>
      </c>
      <c r="B53" s="506" t="s">
        <v>277</v>
      </c>
      <c r="C53" s="507">
        <v>32479</v>
      </c>
      <c r="D53" s="505" t="s">
        <v>57</v>
      </c>
      <c r="E53" s="385">
        <v>2.46</v>
      </c>
      <c r="F53" s="505">
        <v>2</v>
      </c>
      <c r="G53" s="505">
        <v>12</v>
      </c>
      <c r="H53" s="563">
        <v>2016</v>
      </c>
      <c r="I53" s="505"/>
      <c r="J53" s="505">
        <v>0.3</v>
      </c>
      <c r="K53" s="505"/>
      <c r="L53" s="505"/>
      <c r="M53" s="505"/>
      <c r="N53" s="505">
        <v>50</v>
      </c>
      <c r="O53" s="508">
        <f t="shared" si="1"/>
        <v>1.23</v>
      </c>
      <c r="P53" s="505"/>
      <c r="Q53" s="514"/>
      <c r="R53" s="505"/>
      <c r="S53" s="505"/>
      <c r="T53" s="508">
        <f t="shared" si="2"/>
        <v>1.53</v>
      </c>
      <c r="U53" s="508">
        <f t="shared" si="0"/>
        <v>3.99</v>
      </c>
      <c r="V53" s="508">
        <f t="shared" si="3"/>
        <v>0.59040000000000004</v>
      </c>
      <c r="W53" s="508">
        <f t="shared" si="4"/>
        <v>4.5804</v>
      </c>
      <c r="X53" s="509">
        <f t="shared" si="5"/>
        <v>5954.52</v>
      </c>
    </row>
    <row r="54" spans="1:24" s="501" customFormat="1" ht="14.25" customHeight="1" x14ac:dyDescent="0.2">
      <c r="A54" s="360">
        <v>38</v>
      </c>
      <c r="B54" s="497" t="s">
        <v>278</v>
      </c>
      <c r="C54" s="547">
        <v>27308</v>
      </c>
      <c r="D54" s="360">
        <v>16130</v>
      </c>
      <c r="E54" s="359">
        <v>3.45</v>
      </c>
      <c r="F54" s="360">
        <v>21</v>
      </c>
      <c r="G54" s="360">
        <v>8</v>
      </c>
      <c r="H54" s="564">
        <v>2017</v>
      </c>
      <c r="I54" s="360"/>
      <c r="J54" s="360">
        <v>0.3</v>
      </c>
      <c r="K54" s="360"/>
      <c r="L54" s="360"/>
      <c r="M54" s="360">
        <v>0.2</v>
      </c>
      <c r="N54" s="360">
        <v>40</v>
      </c>
      <c r="O54" s="498">
        <f t="shared" si="1"/>
        <v>1.3800000000000001</v>
      </c>
      <c r="P54" s="360"/>
      <c r="Q54" s="499"/>
      <c r="R54" s="360"/>
      <c r="S54" s="360"/>
      <c r="T54" s="508">
        <f t="shared" si="2"/>
        <v>1.8800000000000001</v>
      </c>
      <c r="U54" s="508">
        <f t="shared" si="0"/>
        <v>5.33</v>
      </c>
      <c r="V54" s="508">
        <f t="shared" si="3"/>
        <v>0.82800000000000007</v>
      </c>
      <c r="W54" s="508">
        <f t="shared" si="4"/>
        <v>6.1580000000000004</v>
      </c>
      <c r="X54" s="509">
        <f t="shared" si="5"/>
        <v>8005.4000000000005</v>
      </c>
    </row>
    <row r="55" spans="1:24" ht="15" customHeight="1" x14ac:dyDescent="0.2">
      <c r="A55" s="834" t="s">
        <v>279</v>
      </c>
      <c r="B55" s="835"/>
      <c r="C55" s="517"/>
      <c r="D55" s="505"/>
      <c r="E55" s="385"/>
      <c r="F55" s="505"/>
      <c r="G55" s="505"/>
      <c r="H55" s="563"/>
      <c r="I55" s="505"/>
      <c r="J55" s="505"/>
      <c r="K55" s="505"/>
      <c r="L55" s="505"/>
      <c r="M55" s="505"/>
      <c r="N55" s="505"/>
      <c r="O55" s="508"/>
      <c r="P55" s="505"/>
      <c r="Q55" s="514"/>
      <c r="R55" s="505"/>
      <c r="S55" s="505"/>
      <c r="T55" s="508">
        <f t="shared" si="2"/>
        <v>0</v>
      </c>
      <c r="U55" s="508">
        <f t="shared" si="0"/>
        <v>0</v>
      </c>
      <c r="V55" s="508">
        <f t="shared" si="3"/>
        <v>0</v>
      </c>
      <c r="W55" s="508">
        <f t="shared" si="4"/>
        <v>0</v>
      </c>
      <c r="X55" s="509">
        <f t="shared" si="5"/>
        <v>0</v>
      </c>
    </row>
    <row r="56" spans="1:24" s="501" customFormat="1" ht="14.25" customHeight="1" x14ac:dyDescent="0.2">
      <c r="A56" s="360">
        <v>39</v>
      </c>
      <c r="B56" s="497" t="s">
        <v>280</v>
      </c>
      <c r="C56" s="360" t="s">
        <v>281</v>
      </c>
      <c r="D56" s="360" t="s">
        <v>67</v>
      </c>
      <c r="E56" s="359">
        <v>3.99</v>
      </c>
      <c r="F56" s="360">
        <v>1</v>
      </c>
      <c r="G56" s="360">
        <v>12</v>
      </c>
      <c r="H56" s="564">
        <v>2017</v>
      </c>
      <c r="I56" s="360">
        <v>0.4</v>
      </c>
      <c r="J56" s="360">
        <v>0.3</v>
      </c>
      <c r="K56" s="360"/>
      <c r="L56" s="360"/>
      <c r="M56" s="360">
        <v>0.4</v>
      </c>
      <c r="N56" s="360">
        <v>70</v>
      </c>
      <c r="O56" s="498">
        <f t="shared" si="1"/>
        <v>3.0730000000000004</v>
      </c>
      <c r="P56" s="360"/>
      <c r="Q56" s="499"/>
      <c r="R56" s="360"/>
      <c r="S56" s="360"/>
      <c r="T56" s="508">
        <f t="shared" si="2"/>
        <v>4.173</v>
      </c>
      <c r="U56" s="508">
        <f t="shared" si="0"/>
        <v>8.1630000000000003</v>
      </c>
      <c r="V56" s="508">
        <f t="shared" si="3"/>
        <v>1.0536000000000001</v>
      </c>
      <c r="W56" s="508">
        <f t="shared" si="4"/>
        <v>9.2165999999999997</v>
      </c>
      <c r="X56" s="509">
        <f t="shared" si="5"/>
        <v>11981.58</v>
      </c>
    </row>
    <row r="57" spans="1:24" ht="14.25" customHeight="1" x14ac:dyDescent="0.2">
      <c r="A57" s="505">
        <v>40</v>
      </c>
      <c r="B57" s="506" t="s">
        <v>43</v>
      </c>
      <c r="C57" s="505" t="s">
        <v>282</v>
      </c>
      <c r="D57" s="505" t="s">
        <v>67</v>
      </c>
      <c r="E57" s="385">
        <v>2.34</v>
      </c>
      <c r="F57" s="505">
        <v>1</v>
      </c>
      <c r="G57" s="505">
        <v>5</v>
      </c>
      <c r="H57" s="563">
        <v>2018</v>
      </c>
      <c r="I57" s="505">
        <v>0.3</v>
      </c>
      <c r="J57" s="505">
        <v>0.3</v>
      </c>
      <c r="K57" s="505"/>
      <c r="L57" s="505"/>
      <c r="M57" s="505">
        <v>0.2</v>
      </c>
      <c r="N57" s="505">
        <v>50</v>
      </c>
      <c r="O57" s="508">
        <f t="shared" si="1"/>
        <v>1.3199999999999998</v>
      </c>
      <c r="P57" s="505"/>
      <c r="Q57" s="514"/>
      <c r="R57" s="505"/>
      <c r="S57" s="505"/>
      <c r="T57" s="508">
        <f t="shared" si="2"/>
        <v>2.12</v>
      </c>
      <c r="U57" s="508">
        <f t="shared" si="0"/>
        <v>4.46</v>
      </c>
      <c r="V57" s="508">
        <f t="shared" si="3"/>
        <v>0.63359999999999994</v>
      </c>
      <c r="W57" s="508">
        <f t="shared" si="4"/>
        <v>5.0936000000000003</v>
      </c>
      <c r="X57" s="509">
        <f t="shared" si="5"/>
        <v>6621.68</v>
      </c>
    </row>
    <row r="58" spans="1:24" ht="14.25" customHeight="1" x14ac:dyDescent="0.2">
      <c r="A58" s="505">
        <v>41</v>
      </c>
      <c r="B58" s="506" t="s">
        <v>283</v>
      </c>
      <c r="C58" s="507">
        <v>30839</v>
      </c>
      <c r="D58" s="505" t="s">
        <v>57</v>
      </c>
      <c r="E58" s="385">
        <v>2.66</v>
      </c>
      <c r="F58" s="505">
        <v>1</v>
      </c>
      <c r="G58" s="505">
        <v>11</v>
      </c>
      <c r="H58" s="563">
        <v>2016</v>
      </c>
      <c r="I58" s="505"/>
      <c r="J58" s="505">
        <v>0.3</v>
      </c>
      <c r="K58" s="505"/>
      <c r="L58" s="505"/>
      <c r="M58" s="510">
        <v>0.2</v>
      </c>
      <c r="N58" s="505">
        <v>50</v>
      </c>
      <c r="O58" s="508">
        <f t="shared" si="1"/>
        <v>1.33</v>
      </c>
      <c r="P58" s="505"/>
      <c r="Q58" s="514"/>
      <c r="R58" s="505"/>
      <c r="S58" s="505"/>
      <c r="T58" s="508">
        <f t="shared" si="2"/>
        <v>1.83</v>
      </c>
      <c r="U58" s="508">
        <f t="shared" si="0"/>
        <v>4.49</v>
      </c>
      <c r="V58" s="508">
        <f t="shared" si="3"/>
        <v>0.63840000000000008</v>
      </c>
      <c r="W58" s="508">
        <f t="shared" si="4"/>
        <v>5.1284000000000001</v>
      </c>
      <c r="X58" s="509">
        <f t="shared" si="5"/>
        <v>6666.92</v>
      </c>
    </row>
    <row r="59" spans="1:24" ht="14.25" customHeight="1" x14ac:dyDescent="0.2">
      <c r="A59" s="505">
        <v>42</v>
      </c>
      <c r="B59" s="506" t="s">
        <v>284</v>
      </c>
      <c r="C59" s="505" t="s">
        <v>285</v>
      </c>
      <c r="D59" s="505" t="s">
        <v>59</v>
      </c>
      <c r="E59" s="385">
        <v>2.67</v>
      </c>
      <c r="F59" s="505">
        <v>1</v>
      </c>
      <c r="G59" s="505">
        <v>11</v>
      </c>
      <c r="H59" s="563">
        <v>2016</v>
      </c>
      <c r="I59" s="505"/>
      <c r="J59" s="505">
        <v>0.3</v>
      </c>
      <c r="K59" s="505"/>
      <c r="L59" s="505"/>
      <c r="M59" s="505"/>
      <c r="N59" s="505">
        <v>40</v>
      </c>
      <c r="O59" s="508">
        <f t="shared" si="1"/>
        <v>1.0680000000000001</v>
      </c>
      <c r="P59" s="505"/>
      <c r="Q59" s="514"/>
      <c r="R59" s="505"/>
      <c r="S59" s="505"/>
      <c r="T59" s="508">
        <f t="shared" si="2"/>
        <v>1.3680000000000001</v>
      </c>
      <c r="U59" s="508">
        <f t="shared" si="0"/>
        <v>4.0380000000000003</v>
      </c>
      <c r="V59" s="508">
        <f t="shared" si="3"/>
        <v>0.64080000000000004</v>
      </c>
      <c r="W59" s="508">
        <f t="shared" si="4"/>
        <v>4.6788000000000007</v>
      </c>
      <c r="X59" s="509">
        <f t="shared" si="5"/>
        <v>6082.4400000000005</v>
      </c>
    </row>
    <row r="60" spans="1:24" ht="14.25" customHeight="1" x14ac:dyDescent="0.2">
      <c r="A60" s="505">
        <v>43</v>
      </c>
      <c r="B60" s="506" t="s">
        <v>286</v>
      </c>
      <c r="C60" s="505" t="s">
        <v>287</v>
      </c>
      <c r="D60" s="505" t="s">
        <v>59</v>
      </c>
      <c r="E60" s="385">
        <v>2.2599999999999998</v>
      </c>
      <c r="F60" s="505">
        <v>1</v>
      </c>
      <c r="G60" s="505">
        <v>12</v>
      </c>
      <c r="H60" s="563">
        <v>2017</v>
      </c>
      <c r="I60" s="505"/>
      <c r="J60" s="505">
        <v>0.3</v>
      </c>
      <c r="K60" s="505"/>
      <c r="L60" s="505"/>
      <c r="M60" s="505"/>
      <c r="N60" s="505">
        <v>40</v>
      </c>
      <c r="O60" s="508">
        <f t="shared" si="1"/>
        <v>0.90399999999999991</v>
      </c>
      <c r="P60" s="505"/>
      <c r="Q60" s="514"/>
      <c r="R60" s="505"/>
      <c r="S60" s="505"/>
      <c r="T60" s="508">
        <f t="shared" si="2"/>
        <v>1.204</v>
      </c>
      <c r="U60" s="508">
        <f t="shared" si="0"/>
        <v>3.4639999999999995</v>
      </c>
      <c r="V60" s="508">
        <f t="shared" si="3"/>
        <v>0.54239999999999999</v>
      </c>
      <c r="W60" s="508">
        <f t="shared" si="4"/>
        <v>4.0063999999999993</v>
      </c>
      <c r="X60" s="509">
        <f t="shared" si="5"/>
        <v>5208.3199999999988</v>
      </c>
    </row>
    <row r="61" spans="1:24" s="501" customFormat="1" ht="14.25" customHeight="1" x14ac:dyDescent="0.2">
      <c r="A61" s="360">
        <v>44</v>
      </c>
      <c r="B61" s="497" t="s">
        <v>288</v>
      </c>
      <c r="C61" s="547">
        <v>23867</v>
      </c>
      <c r="D61" s="360" t="s">
        <v>57</v>
      </c>
      <c r="E61" s="359">
        <v>4.0599999999999996</v>
      </c>
      <c r="F61" s="360">
        <v>1</v>
      </c>
      <c r="G61" s="360">
        <v>12</v>
      </c>
      <c r="H61" s="564">
        <v>2017</v>
      </c>
      <c r="I61" s="360"/>
      <c r="J61" s="360">
        <v>0.3</v>
      </c>
      <c r="K61" s="360"/>
      <c r="L61" s="360"/>
      <c r="M61" s="360">
        <v>0.2</v>
      </c>
      <c r="N61" s="360">
        <v>50</v>
      </c>
      <c r="O61" s="498">
        <f t="shared" si="1"/>
        <v>2.1720999999999999</v>
      </c>
      <c r="P61" s="360">
        <v>7</v>
      </c>
      <c r="Q61" s="499">
        <f t="shared" si="6"/>
        <v>0.28420000000000001</v>
      </c>
      <c r="R61" s="360"/>
      <c r="S61" s="360"/>
      <c r="T61" s="508">
        <f t="shared" si="2"/>
        <v>2.9562999999999997</v>
      </c>
      <c r="U61" s="508">
        <f t="shared" si="0"/>
        <v>7.0162999999999993</v>
      </c>
      <c r="V61" s="508">
        <f t="shared" si="3"/>
        <v>1.042608</v>
      </c>
      <c r="W61" s="508">
        <f t="shared" si="4"/>
        <v>8.0589079999999989</v>
      </c>
      <c r="X61" s="509">
        <f t="shared" si="5"/>
        <v>10476.580399999999</v>
      </c>
    </row>
    <row r="62" spans="1:24" ht="14.25" customHeight="1" x14ac:dyDescent="0.2">
      <c r="A62" s="505">
        <v>45</v>
      </c>
      <c r="B62" s="506" t="s">
        <v>18</v>
      </c>
      <c r="C62" s="507">
        <v>32364</v>
      </c>
      <c r="D62" s="505" t="s">
        <v>59</v>
      </c>
      <c r="E62" s="385">
        <v>2.2599999999999998</v>
      </c>
      <c r="F62" s="505">
        <v>13</v>
      </c>
      <c r="G62" s="505">
        <v>4</v>
      </c>
      <c r="H62" s="563">
        <v>2018</v>
      </c>
      <c r="I62" s="505"/>
      <c r="J62" s="505">
        <v>0.3</v>
      </c>
      <c r="K62" s="505"/>
      <c r="L62" s="505"/>
      <c r="M62" s="505"/>
      <c r="N62" s="505">
        <v>40</v>
      </c>
      <c r="O62" s="508">
        <f t="shared" si="1"/>
        <v>0.90399999999999991</v>
      </c>
      <c r="P62" s="505"/>
      <c r="Q62" s="514"/>
      <c r="R62" s="505"/>
      <c r="S62" s="505"/>
      <c r="T62" s="508">
        <f t="shared" si="2"/>
        <v>1.204</v>
      </c>
      <c r="U62" s="508">
        <f t="shared" si="0"/>
        <v>3.4639999999999995</v>
      </c>
      <c r="V62" s="508">
        <f t="shared" si="3"/>
        <v>0.54239999999999999</v>
      </c>
      <c r="W62" s="508">
        <f t="shared" si="4"/>
        <v>4.0063999999999993</v>
      </c>
      <c r="X62" s="509">
        <f t="shared" si="5"/>
        <v>5208.3199999999988</v>
      </c>
    </row>
    <row r="63" spans="1:24" ht="14.25" customHeight="1" x14ac:dyDescent="0.2">
      <c r="A63" s="505">
        <v>46</v>
      </c>
      <c r="B63" s="506" t="s">
        <v>21</v>
      </c>
      <c r="C63" s="505" t="s">
        <v>62</v>
      </c>
      <c r="D63" s="505" t="s">
        <v>59</v>
      </c>
      <c r="E63" s="385">
        <v>3.26</v>
      </c>
      <c r="F63" s="505">
        <v>15</v>
      </c>
      <c r="G63" s="505">
        <v>4</v>
      </c>
      <c r="H63" s="563">
        <v>2016</v>
      </c>
      <c r="I63" s="505"/>
      <c r="J63" s="505">
        <v>0.3</v>
      </c>
      <c r="K63" s="505"/>
      <c r="L63" s="505"/>
      <c r="M63" s="505">
        <v>0.2</v>
      </c>
      <c r="N63" s="505">
        <v>50</v>
      </c>
      <c r="O63" s="508">
        <f t="shared" si="1"/>
        <v>1.63</v>
      </c>
      <c r="P63" s="505"/>
      <c r="Q63" s="514"/>
      <c r="R63" s="505"/>
      <c r="S63" s="505"/>
      <c r="T63" s="508">
        <f t="shared" si="2"/>
        <v>2.13</v>
      </c>
      <c r="U63" s="508">
        <f t="shared" si="0"/>
        <v>5.39</v>
      </c>
      <c r="V63" s="508">
        <f t="shared" si="3"/>
        <v>0.78239999999999998</v>
      </c>
      <c r="W63" s="508">
        <f t="shared" si="4"/>
        <v>6.1723999999999997</v>
      </c>
      <c r="X63" s="509">
        <f t="shared" si="5"/>
        <v>8024.12</v>
      </c>
    </row>
    <row r="64" spans="1:24" ht="14.25" customHeight="1" x14ac:dyDescent="0.2">
      <c r="A64" s="505">
        <v>47</v>
      </c>
      <c r="B64" s="520" t="s">
        <v>137</v>
      </c>
      <c r="C64" s="519" t="s">
        <v>289</v>
      </c>
      <c r="D64" s="519" t="s">
        <v>57</v>
      </c>
      <c r="E64" s="522">
        <v>2.46</v>
      </c>
      <c r="F64" s="519">
        <v>7</v>
      </c>
      <c r="G64" s="519">
        <v>10</v>
      </c>
      <c r="H64" s="563">
        <v>2017</v>
      </c>
      <c r="I64" s="519"/>
      <c r="J64" s="519">
        <v>0.3</v>
      </c>
      <c r="K64" s="519"/>
      <c r="L64" s="519"/>
      <c r="M64" s="519"/>
      <c r="N64" s="519">
        <v>40</v>
      </c>
      <c r="O64" s="523">
        <f t="shared" si="1"/>
        <v>0.98399999999999999</v>
      </c>
      <c r="P64" s="519"/>
      <c r="Q64" s="523"/>
      <c r="R64" s="519"/>
      <c r="S64" s="519"/>
      <c r="T64" s="508">
        <f t="shared" si="2"/>
        <v>1.284</v>
      </c>
      <c r="U64" s="508">
        <f t="shared" si="0"/>
        <v>3.7439999999999998</v>
      </c>
      <c r="V64" s="508">
        <f t="shared" si="3"/>
        <v>0.59040000000000004</v>
      </c>
      <c r="W64" s="508">
        <f t="shared" si="4"/>
        <v>4.3343999999999996</v>
      </c>
      <c r="X64" s="509">
        <f t="shared" si="5"/>
        <v>5634.7199999999993</v>
      </c>
    </row>
    <row r="65" spans="1:24" s="501" customFormat="1" x14ac:dyDescent="0.2">
      <c r="A65" s="360">
        <v>48</v>
      </c>
      <c r="B65" s="497" t="s">
        <v>290</v>
      </c>
      <c r="C65" s="547">
        <v>32051</v>
      </c>
      <c r="D65" s="360" t="s">
        <v>57</v>
      </c>
      <c r="E65" s="359">
        <v>2.66</v>
      </c>
      <c r="F65" s="360">
        <v>1</v>
      </c>
      <c r="G65" s="360">
        <v>10</v>
      </c>
      <c r="H65" s="564">
        <v>2017</v>
      </c>
      <c r="I65" s="360">
        <v>0.3</v>
      </c>
      <c r="J65" s="360">
        <v>0.3</v>
      </c>
      <c r="K65" s="360"/>
      <c r="L65" s="360"/>
      <c r="M65" s="360"/>
      <c r="N65" s="360">
        <v>50</v>
      </c>
      <c r="O65" s="498">
        <f t="shared" si="1"/>
        <v>1.51</v>
      </c>
      <c r="P65" s="360"/>
      <c r="Q65" s="499"/>
      <c r="R65" s="359">
        <v>0.06</v>
      </c>
      <c r="S65" s="359"/>
      <c r="T65" s="508">
        <f t="shared" si="2"/>
        <v>2.17</v>
      </c>
      <c r="U65" s="508">
        <f t="shared" si="0"/>
        <v>4.83</v>
      </c>
      <c r="V65" s="508">
        <f t="shared" si="3"/>
        <v>0.7248</v>
      </c>
      <c r="W65" s="508">
        <f t="shared" si="4"/>
        <v>5.5548000000000002</v>
      </c>
      <c r="X65" s="509">
        <f t="shared" si="5"/>
        <v>7221.24</v>
      </c>
    </row>
    <row r="66" spans="1:24" x14ac:dyDescent="0.2">
      <c r="A66" s="505">
        <v>49</v>
      </c>
      <c r="B66" s="506" t="s">
        <v>13</v>
      </c>
      <c r="C66" s="505" t="s">
        <v>61</v>
      </c>
      <c r="D66" s="505" t="s">
        <v>59</v>
      </c>
      <c r="E66" s="385">
        <v>4.0599999999999996</v>
      </c>
      <c r="F66" s="505">
        <v>1</v>
      </c>
      <c r="G66" s="505">
        <v>1</v>
      </c>
      <c r="H66" s="563">
        <v>2018</v>
      </c>
      <c r="I66" s="505"/>
      <c r="J66" s="505">
        <v>0.3</v>
      </c>
      <c r="K66" s="505"/>
      <c r="L66" s="505"/>
      <c r="M66" s="505"/>
      <c r="N66" s="505">
        <v>40</v>
      </c>
      <c r="O66" s="508">
        <f t="shared" si="1"/>
        <v>1.6239999999999999</v>
      </c>
      <c r="P66" s="505"/>
      <c r="Q66" s="514">
        <f t="shared" si="6"/>
        <v>0</v>
      </c>
      <c r="R66" s="505"/>
      <c r="S66" s="505"/>
      <c r="T66" s="508">
        <f t="shared" si="2"/>
        <v>1.9239999999999999</v>
      </c>
      <c r="U66" s="508">
        <f t="shared" si="0"/>
        <v>5.984</v>
      </c>
      <c r="V66" s="508">
        <f t="shared" si="3"/>
        <v>0.97439999999999993</v>
      </c>
      <c r="W66" s="508">
        <f t="shared" si="4"/>
        <v>6.9584000000000001</v>
      </c>
      <c r="X66" s="509">
        <f t="shared" si="5"/>
        <v>9045.92</v>
      </c>
    </row>
    <row r="67" spans="1:24" x14ac:dyDescent="0.2">
      <c r="A67" s="505">
        <v>50</v>
      </c>
      <c r="B67" s="506" t="s">
        <v>291</v>
      </c>
      <c r="C67" s="505" t="s">
        <v>292</v>
      </c>
      <c r="D67" s="505" t="s">
        <v>59</v>
      </c>
      <c r="E67" s="385">
        <v>2.86</v>
      </c>
      <c r="F67" s="505">
        <v>15</v>
      </c>
      <c r="G67" s="505">
        <v>4</v>
      </c>
      <c r="H67" s="563">
        <v>2017</v>
      </c>
      <c r="I67" s="505"/>
      <c r="J67" s="505">
        <v>0.3</v>
      </c>
      <c r="K67" s="505"/>
      <c r="L67" s="505"/>
      <c r="M67" s="505"/>
      <c r="N67" s="505">
        <v>40</v>
      </c>
      <c r="O67" s="508">
        <f t="shared" si="1"/>
        <v>1.1439999999999999</v>
      </c>
      <c r="P67" s="505"/>
      <c r="Q67" s="514"/>
      <c r="R67" s="505"/>
      <c r="S67" s="505"/>
      <c r="T67" s="508">
        <f t="shared" si="2"/>
        <v>1.444</v>
      </c>
      <c r="U67" s="508">
        <f t="shared" si="0"/>
        <v>4.3040000000000003</v>
      </c>
      <c r="V67" s="508">
        <f t="shared" si="3"/>
        <v>0.68640000000000001</v>
      </c>
      <c r="W67" s="508">
        <f t="shared" si="4"/>
        <v>4.9904000000000002</v>
      </c>
      <c r="X67" s="509">
        <f t="shared" si="5"/>
        <v>6487.52</v>
      </c>
    </row>
    <row r="68" spans="1:24" s="501" customFormat="1" x14ac:dyDescent="0.2">
      <c r="A68" s="360">
        <v>51</v>
      </c>
      <c r="B68" s="497" t="s">
        <v>293</v>
      </c>
      <c r="C68" s="360" t="s">
        <v>294</v>
      </c>
      <c r="D68" s="360">
        <v>16130</v>
      </c>
      <c r="E68" s="359">
        <v>3.45</v>
      </c>
      <c r="F68" s="360">
        <v>1</v>
      </c>
      <c r="G68" s="360">
        <v>12</v>
      </c>
      <c r="H68" s="564">
        <v>2017</v>
      </c>
      <c r="I68" s="360"/>
      <c r="J68" s="360">
        <v>0.3</v>
      </c>
      <c r="K68" s="360"/>
      <c r="L68" s="360"/>
      <c r="M68" s="360">
        <v>0.2</v>
      </c>
      <c r="N68" s="360">
        <v>40</v>
      </c>
      <c r="O68" s="498">
        <f t="shared" si="1"/>
        <v>1.3800000000000001</v>
      </c>
      <c r="P68" s="360"/>
      <c r="Q68" s="499"/>
      <c r="R68" s="360"/>
      <c r="S68" s="360"/>
      <c r="T68" s="508">
        <f t="shared" si="2"/>
        <v>1.8800000000000001</v>
      </c>
      <c r="U68" s="508">
        <f t="shared" si="0"/>
        <v>5.33</v>
      </c>
      <c r="V68" s="508">
        <f t="shared" si="3"/>
        <v>0.82800000000000007</v>
      </c>
      <c r="W68" s="508">
        <f t="shared" si="4"/>
        <v>6.1580000000000004</v>
      </c>
      <c r="X68" s="509">
        <f t="shared" si="5"/>
        <v>8005.4000000000005</v>
      </c>
    </row>
    <row r="69" spans="1:24" s="501" customFormat="1" x14ac:dyDescent="0.2">
      <c r="A69" s="360">
        <v>52</v>
      </c>
      <c r="B69" s="497" t="s">
        <v>295</v>
      </c>
      <c r="C69" s="547">
        <v>32180</v>
      </c>
      <c r="D69" s="360" t="s">
        <v>57</v>
      </c>
      <c r="E69" s="359">
        <v>2.2599999999999998</v>
      </c>
      <c r="F69" s="360">
        <v>1</v>
      </c>
      <c r="G69" s="360">
        <v>12</v>
      </c>
      <c r="H69" s="564">
        <v>2017</v>
      </c>
      <c r="I69" s="360"/>
      <c r="J69" s="360">
        <v>0.3</v>
      </c>
      <c r="K69" s="360"/>
      <c r="L69" s="360"/>
      <c r="M69" s="360"/>
      <c r="N69" s="360">
        <v>40</v>
      </c>
      <c r="O69" s="498">
        <f t="shared" si="1"/>
        <v>0.90399999999999991</v>
      </c>
      <c r="P69" s="360"/>
      <c r="Q69" s="499"/>
      <c r="R69" s="360"/>
      <c r="S69" s="360"/>
      <c r="T69" s="508">
        <f t="shared" si="2"/>
        <v>1.204</v>
      </c>
      <c r="U69" s="508">
        <f t="shared" si="0"/>
        <v>3.4639999999999995</v>
      </c>
      <c r="V69" s="508">
        <f t="shared" si="3"/>
        <v>0.54239999999999999</v>
      </c>
      <c r="W69" s="508">
        <f t="shared" si="4"/>
        <v>4.0063999999999993</v>
      </c>
      <c r="X69" s="509">
        <f t="shared" si="5"/>
        <v>5208.3199999999988</v>
      </c>
    </row>
    <row r="70" spans="1:24" x14ac:dyDescent="0.2">
      <c r="A70" s="834" t="s">
        <v>402</v>
      </c>
      <c r="B70" s="835"/>
      <c r="C70" s="526"/>
      <c r="D70" s="517"/>
      <c r="E70" s="385"/>
      <c r="F70" s="505"/>
      <c r="G70" s="505"/>
      <c r="H70" s="563"/>
      <c r="I70" s="505"/>
      <c r="J70" s="505"/>
      <c r="K70" s="505"/>
      <c r="L70" s="505"/>
      <c r="M70" s="505"/>
      <c r="N70" s="505"/>
      <c r="O70" s="508"/>
      <c r="P70" s="505"/>
      <c r="Q70" s="514"/>
      <c r="R70" s="505"/>
      <c r="S70" s="505"/>
      <c r="T70" s="508">
        <f t="shared" si="2"/>
        <v>0</v>
      </c>
      <c r="U70" s="508">
        <f t="shared" si="0"/>
        <v>0</v>
      </c>
      <c r="V70" s="508">
        <f t="shared" si="3"/>
        <v>0</v>
      </c>
      <c r="W70" s="508">
        <f t="shared" si="4"/>
        <v>0</v>
      </c>
      <c r="X70" s="509">
        <f t="shared" si="5"/>
        <v>0</v>
      </c>
    </row>
    <row r="71" spans="1:24" s="501" customFormat="1" x14ac:dyDescent="0.2">
      <c r="A71" s="360">
        <v>53</v>
      </c>
      <c r="B71" s="497" t="s">
        <v>296</v>
      </c>
      <c r="C71" s="360" t="s">
        <v>297</v>
      </c>
      <c r="D71" s="360" t="s">
        <v>67</v>
      </c>
      <c r="E71" s="359">
        <v>4.32</v>
      </c>
      <c r="F71" s="360">
        <v>1</v>
      </c>
      <c r="G71" s="360">
        <v>10</v>
      </c>
      <c r="H71" s="564">
        <v>2017</v>
      </c>
      <c r="I71" s="360">
        <v>0.4</v>
      </c>
      <c r="J71" s="360">
        <v>0.3</v>
      </c>
      <c r="K71" s="360"/>
      <c r="L71" s="360"/>
      <c r="M71" s="360"/>
      <c r="N71" s="360">
        <v>40</v>
      </c>
      <c r="O71" s="498">
        <f t="shared" si="1"/>
        <v>1.8880000000000003</v>
      </c>
      <c r="P71" s="360"/>
      <c r="Q71" s="499"/>
      <c r="R71" s="360"/>
      <c r="S71" s="360"/>
      <c r="T71" s="508">
        <f t="shared" si="2"/>
        <v>2.5880000000000001</v>
      </c>
      <c r="U71" s="508">
        <f t="shared" si="0"/>
        <v>6.9080000000000004</v>
      </c>
      <c r="V71" s="508">
        <f t="shared" si="3"/>
        <v>1.1328000000000003</v>
      </c>
      <c r="W71" s="508">
        <f t="shared" si="4"/>
        <v>8.0408000000000008</v>
      </c>
      <c r="X71" s="509">
        <f t="shared" si="5"/>
        <v>10453.040000000001</v>
      </c>
    </row>
    <row r="72" spans="1:24" s="501" customFormat="1" x14ac:dyDescent="0.2">
      <c r="A72" s="360">
        <v>54</v>
      </c>
      <c r="B72" s="497" t="s">
        <v>83</v>
      </c>
      <c r="C72" s="547">
        <v>24752</v>
      </c>
      <c r="D72" s="360" t="s">
        <v>59</v>
      </c>
      <c r="E72" s="359">
        <v>4.0599999999999996</v>
      </c>
      <c r="F72" s="360">
        <v>1</v>
      </c>
      <c r="G72" s="360">
        <v>6</v>
      </c>
      <c r="H72" s="564">
        <v>2018</v>
      </c>
      <c r="I72" s="360">
        <v>0.3</v>
      </c>
      <c r="J72" s="360">
        <v>0.3</v>
      </c>
      <c r="K72" s="360"/>
      <c r="L72" s="360"/>
      <c r="M72" s="360"/>
      <c r="N72" s="360">
        <v>40</v>
      </c>
      <c r="O72" s="498">
        <f t="shared" si="1"/>
        <v>1.8739199999999998</v>
      </c>
      <c r="P72" s="360">
        <v>8</v>
      </c>
      <c r="Q72" s="499">
        <f t="shared" si="6"/>
        <v>0.32479999999999998</v>
      </c>
      <c r="R72" s="360"/>
      <c r="S72" s="360"/>
      <c r="T72" s="508">
        <f t="shared" si="2"/>
        <v>2.7987199999999994</v>
      </c>
      <c r="U72" s="508">
        <f t="shared" si="0"/>
        <v>6.858719999999999</v>
      </c>
      <c r="V72" s="508">
        <f t="shared" si="3"/>
        <v>1.1243519999999998</v>
      </c>
      <c r="W72" s="508">
        <f t="shared" si="4"/>
        <v>7.9830719999999991</v>
      </c>
      <c r="X72" s="509">
        <f t="shared" si="5"/>
        <v>10377.993599999998</v>
      </c>
    </row>
    <row r="73" spans="1:24" x14ac:dyDescent="0.2">
      <c r="A73" s="505">
        <v>55</v>
      </c>
      <c r="B73" s="506" t="s">
        <v>298</v>
      </c>
      <c r="C73" s="505" t="s">
        <v>299</v>
      </c>
      <c r="D73" s="505" t="s">
        <v>67</v>
      </c>
      <c r="E73" s="385">
        <v>4.32</v>
      </c>
      <c r="F73" s="505">
        <v>1</v>
      </c>
      <c r="G73" s="505">
        <v>5</v>
      </c>
      <c r="H73" s="563">
        <v>2016</v>
      </c>
      <c r="I73" s="505"/>
      <c r="J73" s="505">
        <v>0.3</v>
      </c>
      <c r="K73" s="505"/>
      <c r="L73" s="505"/>
      <c r="M73" s="505"/>
      <c r="N73" s="505">
        <v>40</v>
      </c>
      <c r="O73" s="508">
        <f t="shared" si="1"/>
        <v>1.7280000000000002</v>
      </c>
      <c r="P73" s="505"/>
      <c r="Q73" s="514"/>
      <c r="R73" s="505"/>
      <c r="S73" s="505"/>
      <c r="T73" s="508">
        <f t="shared" si="2"/>
        <v>2.028</v>
      </c>
      <c r="U73" s="508">
        <f t="shared" si="0"/>
        <v>6.3480000000000008</v>
      </c>
      <c r="V73" s="508">
        <f t="shared" si="3"/>
        <v>1.0368000000000002</v>
      </c>
      <c r="W73" s="508">
        <f t="shared" si="4"/>
        <v>7.3848000000000011</v>
      </c>
      <c r="X73" s="509">
        <f t="shared" si="5"/>
        <v>9600.2400000000016</v>
      </c>
    </row>
    <row r="74" spans="1:24" x14ac:dyDescent="0.2">
      <c r="A74" s="505">
        <v>56</v>
      </c>
      <c r="B74" s="506" t="s">
        <v>300</v>
      </c>
      <c r="C74" s="507">
        <v>30873</v>
      </c>
      <c r="D74" s="505" t="s">
        <v>59</v>
      </c>
      <c r="E74" s="385">
        <v>2.67</v>
      </c>
      <c r="F74" s="505">
        <v>7</v>
      </c>
      <c r="G74" s="505">
        <v>10</v>
      </c>
      <c r="H74" s="563">
        <v>2015</v>
      </c>
      <c r="I74" s="505"/>
      <c r="J74" s="505">
        <v>0.3</v>
      </c>
      <c r="K74" s="505"/>
      <c r="L74" s="505"/>
      <c r="M74" s="505"/>
      <c r="N74" s="505">
        <v>40</v>
      </c>
      <c r="O74" s="508">
        <f t="shared" si="1"/>
        <v>1.0680000000000001</v>
      </c>
      <c r="P74" s="505"/>
      <c r="Q74" s="514"/>
      <c r="R74" s="505"/>
      <c r="S74" s="505"/>
      <c r="T74" s="508">
        <f t="shared" si="2"/>
        <v>1.3680000000000001</v>
      </c>
      <c r="U74" s="508">
        <f t="shared" si="0"/>
        <v>4.0380000000000003</v>
      </c>
      <c r="V74" s="508">
        <f t="shared" si="3"/>
        <v>0.64080000000000004</v>
      </c>
      <c r="W74" s="508">
        <f t="shared" si="4"/>
        <v>4.6788000000000007</v>
      </c>
      <c r="X74" s="509">
        <f t="shared" si="5"/>
        <v>6082.4400000000005</v>
      </c>
    </row>
    <row r="75" spans="1:24" x14ac:dyDescent="0.2">
      <c r="A75" s="505">
        <v>57</v>
      </c>
      <c r="B75" s="506" t="s">
        <v>10</v>
      </c>
      <c r="C75" s="505" t="s">
        <v>56</v>
      </c>
      <c r="D75" s="505" t="s">
        <v>59</v>
      </c>
      <c r="E75" s="385">
        <v>3.06</v>
      </c>
      <c r="F75" s="505">
        <v>1</v>
      </c>
      <c r="G75" s="505">
        <v>3</v>
      </c>
      <c r="H75" s="563">
        <v>2018</v>
      </c>
      <c r="I75" s="505">
        <v>0.3</v>
      </c>
      <c r="J75" s="505">
        <v>0.3</v>
      </c>
      <c r="K75" s="505"/>
      <c r="L75" s="505"/>
      <c r="M75" s="505"/>
      <c r="N75" s="505">
        <v>40</v>
      </c>
      <c r="O75" s="508">
        <f t="shared" si="1"/>
        <v>1.3440000000000001</v>
      </c>
      <c r="P75" s="505"/>
      <c r="Q75" s="514"/>
      <c r="R75" s="505"/>
      <c r="S75" s="505"/>
      <c r="T75" s="508">
        <f t="shared" si="2"/>
        <v>1.944</v>
      </c>
      <c r="U75" s="508">
        <f t="shared" si="0"/>
        <v>5.0039999999999996</v>
      </c>
      <c r="V75" s="508">
        <f t="shared" si="3"/>
        <v>0.80640000000000001</v>
      </c>
      <c r="W75" s="508">
        <f t="shared" si="4"/>
        <v>5.8103999999999996</v>
      </c>
      <c r="X75" s="509">
        <f t="shared" si="5"/>
        <v>7553.5199999999995</v>
      </c>
    </row>
    <row r="76" spans="1:24" x14ac:dyDescent="0.2">
      <c r="A76" s="505">
        <v>58</v>
      </c>
      <c r="B76" s="506" t="s">
        <v>26</v>
      </c>
      <c r="C76" s="507">
        <v>32422</v>
      </c>
      <c r="D76" s="505" t="s">
        <v>59</v>
      </c>
      <c r="E76" s="385">
        <v>2.06</v>
      </c>
      <c r="F76" s="505">
        <v>1</v>
      </c>
      <c r="G76" s="505">
        <v>4</v>
      </c>
      <c r="H76" s="563">
        <v>2018</v>
      </c>
      <c r="I76" s="505"/>
      <c r="J76" s="505">
        <v>0.3</v>
      </c>
      <c r="K76" s="505"/>
      <c r="L76" s="505"/>
      <c r="M76" s="505"/>
      <c r="N76" s="505">
        <v>40</v>
      </c>
      <c r="O76" s="508">
        <f t="shared" si="1"/>
        <v>0.82400000000000007</v>
      </c>
      <c r="P76" s="505"/>
      <c r="Q76" s="514"/>
      <c r="R76" s="505"/>
      <c r="S76" s="505"/>
      <c r="T76" s="508">
        <f t="shared" ref="T76:T139" si="7">SUM(I76+J76+K76+L76+M76+O76+Q76+R76+S76)</f>
        <v>1.1240000000000001</v>
      </c>
      <c r="U76" s="508">
        <f t="shared" ref="U76:U139" si="8">SUM(E76+T76)</f>
        <v>3.1840000000000002</v>
      </c>
      <c r="V76" s="508">
        <f t="shared" ref="V76:V139" si="9">SUM(E76+I76+Q76+R76)*24/100</f>
        <v>0.49439999999999995</v>
      </c>
      <c r="W76" s="508">
        <f t="shared" ref="W76:W139" si="10">SUM(U76+V76)</f>
        <v>3.6783999999999999</v>
      </c>
      <c r="X76" s="509">
        <f t="shared" ref="X76:X139" si="11">SUM(W76)*1300</f>
        <v>4781.92</v>
      </c>
    </row>
    <row r="77" spans="1:24" x14ac:dyDescent="0.2">
      <c r="A77" s="505">
        <v>59</v>
      </c>
      <c r="B77" s="506" t="s">
        <v>301</v>
      </c>
      <c r="C77" s="507">
        <v>30111</v>
      </c>
      <c r="D77" s="505" t="s">
        <v>59</v>
      </c>
      <c r="E77" s="385">
        <v>2.46</v>
      </c>
      <c r="F77" s="505">
        <v>2</v>
      </c>
      <c r="G77" s="505">
        <v>12</v>
      </c>
      <c r="H77" s="563">
        <v>2016</v>
      </c>
      <c r="I77" s="505"/>
      <c r="J77" s="505">
        <v>0.3</v>
      </c>
      <c r="K77" s="505"/>
      <c r="L77" s="505"/>
      <c r="M77" s="505"/>
      <c r="N77" s="505">
        <v>40</v>
      </c>
      <c r="O77" s="508">
        <f t="shared" ref="O77:O140" si="12">SUM(E77+I77+Q77+R77)*N77%</f>
        <v>0.98399999999999999</v>
      </c>
      <c r="P77" s="505"/>
      <c r="Q77" s="514"/>
      <c r="R77" s="505"/>
      <c r="S77" s="505"/>
      <c r="T77" s="508">
        <f t="shared" si="7"/>
        <v>1.284</v>
      </c>
      <c r="U77" s="508">
        <f t="shared" si="8"/>
        <v>3.7439999999999998</v>
      </c>
      <c r="V77" s="508">
        <f t="shared" si="9"/>
        <v>0.59040000000000004</v>
      </c>
      <c r="W77" s="508">
        <f t="shared" si="10"/>
        <v>4.3343999999999996</v>
      </c>
      <c r="X77" s="509">
        <f t="shared" si="11"/>
        <v>5634.7199999999993</v>
      </c>
    </row>
    <row r="78" spans="1:24" s="501" customFormat="1" x14ac:dyDescent="0.2">
      <c r="A78" s="360">
        <v>60</v>
      </c>
      <c r="B78" s="497" t="s">
        <v>302</v>
      </c>
      <c r="C78" s="553" t="s">
        <v>303</v>
      </c>
      <c r="D78" s="360" t="s">
        <v>57</v>
      </c>
      <c r="E78" s="359">
        <v>3.66</v>
      </c>
      <c r="F78" s="360">
        <v>1</v>
      </c>
      <c r="G78" s="360">
        <v>12</v>
      </c>
      <c r="H78" s="564">
        <v>2017</v>
      </c>
      <c r="I78" s="360"/>
      <c r="J78" s="360">
        <v>0.3</v>
      </c>
      <c r="K78" s="360"/>
      <c r="L78" s="360"/>
      <c r="M78" s="360"/>
      <c r="N78" s="360">
        <v>40</v>
      </c>
      <c r="O78" s="498">
        <f t="shared" si="12"/>
        <v>1.4640000000000002</v>
      </c>
      <c r="P78" s="360"/>
      <c r="Q78" s="499"/>
      <c r="R78" s="360"/>
      <c r="S78" s="360"/>
      <c r="T78" s="508">
        <f t="shared" si="7"/>
        <v>1.7640000000000002</v>
      </c>
      <c r="U78" s="508">
        <f t="shared" si="8"/>
        <v>5.4240000000000004</v>
      </c>
      <c r="V78" s="508">
        <f t="shared" si="9"/>
        <v>0.87840000000000007</v>
      </c>
      <c r="W78" s="508">
        <f t="shared" si="10"/>
        <v>6.3024000000000004</v>
      </c>
      <c r="X78" s="509">
        <f t="shared" si="11"/>
        <v>8193.1200000000008</v>
      </c>
    </row>
    <row r="79" spans="1:24" s="501" customFormat="1" x14ac:dyDescent="0.2">
      <c r="A79" s="360">
        <v>61</v>
      </c>
      <c r="B79" s="497" t="s">
        <v>304</v>
      </c>
      <c r="C79" s="360" t="s">
        <v>305</v>
      </c>
      <c r="D79" s="360" t="s">
        <v>57</v>
      </c>
      <c r="E79" s="359">
        <v>3.66</v>
      </c>
      <c r="F79" s="360">
        <v>1</v>
      </c>
      <c r="G79" s="360">
        <v>12</v>
      </c>
      <c r="H79" s="564">
        <v>2017</v>
      </c>
      <c r="I79" s="360"/>
      <c r="J79" s="360">
        <v>0.3</v>
      </c>
      <c r="K79" s="360"/>
      <c r="L79" s="360"/>
      <c r="M79" s="360"/>
      <c r="N79" s="360">
        <v>40</v>
      </c>
      <c r="O79" s="498">
        <f t="shared" si="12"/>
        <v>1.4640000000000002</v>
      </c>
      <c r="P79" s="360"/>
      <c r="Q79" s="499"/>
      <c r="R79" s="360"/>
      <c r="S79" s="360"/>
      <c r="T79" s="508">
        <f t="shared" si="7"/>
        <v>1.7640000000000002</v>
      </c>
      <c r="U79" s="508">
        <f t="shared" si="8"/>
        <v>5.4240000000000004</v>
      </c>
      <c r="V79" s="508">
        <f t="shared" si="9"/>
        <v>0.87840000000000007</v>
      </c>
      <c r="W79" s="508">
        <f t="shared" si="10"/>
        <v>6.3024000000000004</v>
      </c>
      <c r="X79" s="509">
        <f t="shared" si="11"/>
        <v>8193.1200000000008</v>
      </c>
    </row>
    <row r="80" spans="1:24" x14ac:dyDescent="0.2">
      <c r="A80" s="834" t="s">
        <v>306</v>
      </c>
      <c r="B80" s="835"/>
      <c r="C80" s="517"/>
      <c r="D80" s="505"/>
      <c r="E80" s="385"/>
      <c r="F80" s="505"/>
      <c r="G80" s="505"/>
      <c r="H80" s="563"/>
      <c r="I80" s="505"/>
      <c r="J80" s="505"/>
      <c r="K80" s="505"/>
      <c r="L80" s="505"/>
      <c r="M80" s="505"/>
      <c r="N80" s="505"/>
      <c r="O80" s="508"/>
      <c r="P80" s="505"/>
      <c r="Q80" s="514"/>
      <c r="R80" s="505"/>
      <c r="S80" s="505"/>
      <c r="T80" s="508">
        <f t="shared" si="7"/>
        <v>0</v>
      </c>
      <c r="U80" s="508">
        <f t="shared" si="8"/>
        <v>0</v>
      </c>
      <c r="V80" s="508">
        <f t="shared" si="9"/>
        <v>0</v>
      </c>
      <c r="W80" s="508">
        <f t="shared" si="10"/>
        <v>0</v>
      </c>
      <c r="X80" s="509">
        <f t="shared" si="11"/>
        <v>0</v>
      </c>
    </row>
    <row r="81" spans="1:24" x14ac:dyDescent="0.2">
      <c r="A81" s="505">
        <v>62</v>
      </c>
      <c r="B81" s="506" t="s">
        <v>33</v>
      </c>
      <c r="C81" s="505" t="s">
        <v>307</v>
      </c>
      <c r="D81" s="505" t="s">
        <v>67</v>
      </c>
      <c r="E81" s="385">
        <v>4.32</v>
      </c>
      <c r="F81" s="505">
        <v>1</v>
      </c>
      <c r="G81" s="505">
        <v>9</v>
      </c>
      <c r="H81" s="563">
        <v>2017</v>
      </c>
      <c r="I81" s="505">
        <v>0.4</v>
      </c>
      <c r="J81" s="505">
        <v>0.3</v>
      </c>
      <c r="K81" s="505"/>
      <c r="L81" s="505"/>
      <c r="M81" s="510"/>
      <c r="N81" s="505">
        <v>70</v>
      </c>
      <c r="O81" s="508">
        <f t="shared" si="12"/>
        <v>3.3040000000000003</v>
      </c>
      <c r="P81" s="505"/>
      <c r="Q81" s="514"/>
      <c r="R81" s="505"/>
      <c r="S81" s="505"/>
      <c r="T81" s="508">
        <f t="shared" si="7"/>
        <v>4.0040000000000004</v>
      </c>
      <c r="U81" s="508">
        <f t="shared" si="8"/>
        <v>8.3240000000000016</v>
      </c>
      <c r="V81" s="508">
        <f t="shared" si="9"/>
        <v>1.1328000000000003</v>
      </c>
      <c r="W81" s="508">
        <f t="shared" si="10"/>
        <v>9.4568000000000012</v>
      </c>
      <c r="X81" s="509">
        <f t="shared" si="11"/>
        <v>12293.840000000002</v>
      </c>
    </row>
    <row r="82" spans="1:24" x14ac:dyDescent="0.2">
      <c r="A82" s="505">
        <v>63</v>
      </c>
      <c r="B82" s="506" t="s">
        <v>31</v>
      </c>
      <c r="C82" s="505" t="s">
        <v>308</v>
      </c>
      <c r="D82" s="505" t="s">
        <v>67</v>
      </c>
      <c r="E82" s="385">
        <v>3</v>
      </c>
      <c r="F82" s="505">
        <v>15</v>
      </c>
      <c r="G82" s="505">
        <v>4</v>
      </c>
      <c r="H82" s="563">
        <v>2018</v>
      </c>
      <c r="I82" s="505">
        <v>0.3</v>
      </c>
      <c r="J82" s="505">
        <v>0.3</v>
      </c>
      <c r="K82" s="505"/>
      <c r="L82" s="505"/>
      <c r="M82" s="505"/>
      <c r="N82" s="505">
        <v>60</v>
      </c>
      <c r="O82" s="508">
        <f t="shared" si="12"/>
        <v>1.9799999999999998</v>
      </c>
      <c r="P82" s="505"/>
      <c r="Q82" s="514"/>
      <c r="R82" s="505"/>
      <c r="S82" s="505"/>
      <c r="T82" s="508">
        <f t="shared" si="7"/>
        <v>2.5799999999999996</v>
      </c>
      <c r="U82" s="508">
        <f t="shared" si="8"/>
        <v>5.58</v>
      </c>
      <c r="V82" s="508">
        <f t="shared" si="9"/>
        <v>0.79199999999999993</v>
      </c>
      <c r="W82" s="508">
        <f t="shared" si="10"/>
        <v>6.3719999999999999</v>
      </c>
      <c r="X82" s="509">
        <f t="shared" si="11"/>
        <v>8283.6</v>
      </c>
    </row>
    <row r="83" spans="1:24" x14ac:dyDescent="0.2">
      <c r="A83" s="505">
        <v>64</v>
      </c>
      <c r="B83" s="506" t="s">
        <v>309</v>
      </c>
      <c r="C83" s="507">
        <v>30779</v>
      </c>
      <c r="D83" s="505" t="s">
        <v>67</v>
      </c>
      <c r="E83" s="385">
        <v>2.67</v>
      </c>
      <c r="F83" s="505">
        <v>1</v>
      </c>
      <c r="G83" s="505">
        <v>6</v>
      </c>
      <c r="H83" s="563">
        <v>2018</v>
      </c>
      <c r="I83" s="505"/>
      <c r="J83" s="505">
        <v>0.3</v>
      </c>
      <c r="K83" s="505"/>
      <c r="L83" s="505"/>
      <c r="M83" s="505"/>
      <c r="N83" s="505">
        <v>50</v>
      </c>
      <c r="O83" s="508">
        <f t="shared" si="12"/>
        <v>1.335</v>
      </c>
      <c r="P83" s="505"/>
      <c r="Q83" s="514"/>
      <c r="R83" s="505"/>
      <c r="S83" s="505"/>
      <c r="T83" s="508">
        <f t="shared" si="7"/>
        <v>1.635</v>
      </c>
      <c r="U83" s="508">
        <f t="shared" si="8"/>
        <v>4.3049999999999997</v>
      </c>
      <c r="V83" s="508">
        <f t="shared" si="9"/>
        <v>0.64080000000000004</v>
      </c>
      <c r="W83" s="508">
        <f t="shared" si="10"/>
        <v>4.9458000000000002</v>
      </c>
      <c r="X83" s="509">
        <f t="shared" si="11"/>
        <v>6429.54</v>
      </c>
    </row>
    <row r="84" spans="1:24" x14ac:dyDescent="0.2">
      <c r="A84" s="505">
        <v>65</v>
      </c>
      <c r="B84" s="506" t="s">
        <v>310</v>
      </c>
      <c r="C84" s="507">
        <v>29502</v>
      </c>
      <c r="D84" s="505" t="s">
        <v>67</v>
      </c>
      <c r="E84" s="385">
        <v>3</v>
      </c>
      <c r="F84" s="505">
        <v>15</v>
      </c>
      <c r="G84" s="505">
        <v>12</v>
      </c>
      <c r="H84" s="563">
        <v>2016</v>
      </c>
      <c r="I84" s="505"/>
      <c r="J84" s="505">
        <v>0.3</v>
      </c>
      <c r="K84" s="505"/>
      <c r="L84" s="505"/>
      <c r="M84" s="505"/>
      <c r="N84" s="505">
        <v>40</v>
      </c>
      <c r="O84" s="508">
        <f t="shared" si="12"/>
        <v>1.2000000000000002</v>
      </c>
      <c r="P84" s="505"/>
      <c r="Q84" s="514"/>
      <c r="R84" s="505"/>
      <c r="S84" s="505"/>
      <c r="T84" s="508">
        <f t="shared" si="7"/>
        <v>1.5000000000000002</v>
      </c>
      <c r="U84" s="508">
        <f t="shared" si="8"/>
        <v>4.5</v>
      </c>
      <c r="V84" s="508">
        <f t="shared" si="9"/>
        <v>0.72</v>
      </c>
      <c r="W84" s="508">
        <f t="shared" si="10"/>
        <v>5.22</v>
      </c>
      <c r="X84" s="509">
        <f t="shared" si="11"/>
        <v>6786</v>
      </c>
    </row>
    <row r="85" spans="1:24" x14ac:dyDescent="0.2">
      <c r="A85" s="505">
        <v>66</v>
      </c>
      <c r="B85" s="506" t="s">
        <v>311</v>
      </c>
      <c r="C85" s="505" t="s">
        <v>312</v>
      </c>
      <c r="D85" s="505" t="s">
        <v>57</v>
      </c>
      <c r="E85" s="385">
        <v>2.46</v>
      </c>
      <c r="F85" s="505">
        <v>2</v>
      </c>
      <c r="G85" s="505">
        <v>12</v>
      </c>
      <c r="H85" s="563">
        <v>2016</v>
      </c>
      <c r="I85" s="505"/>
      <c r="J85" s="505">
        <v>0.3</v>
      </c>
      <c r="K85" s="505"/>
      <c r="L85" s="505"/>
      <c r="M85" s="505"/>
      <c r="N85" s="505">
        <v>40</v>
      </c>
      <c r="O85" s="508">
        <f t="shared" si="12"/>
        <v>0.98399999999999999</v>
      </c>
      <c r="P85" s="505"/>
      <c r="Q85" s="514"/>
      <c r="R85" s="505"/>
      <c r="S85" s="505"/>
      <c r="T85" s="508">
        <f t="shared" si="7"/>
        <v>1.284</v>
      </c>
      <c r="U85" s="508">
        <f t="shared" si="8"/>
        <v>3.7439999999999998</v>
      </c>
      <c r="V85" s="508">
        <f t="shared" si="9"/>
        <v>0.59040000000000004</v>
      </c>
      <c r="W85" s="508">
        <f t="shared" si="10"/>
        <v>4.3343999999999996</v>
      </c>
      <c r="X85" s="509">
        <f t="shared" si="11"/>
        <v>5634.7199999999993</v>
      </c>
    </row>
    <row r="86" spans="1:24" s="501" customFormat="1" x14ac:dyDescent="0.2">
      <c r="A86" s="360">
        <v>67</v>
      </c>
      <c r="B86" s="497" t="s">
        <v>313</v>
      </c>
      <c r="C86" s="360" t="s">
        <v>314</v>
      </c>
      <c r="D86" s="360" t="s">
        <v>59</v>
      </c>
      <c r="E86" s="359">
        <v>2.2599999999999998</v>
      </c>
      <c r="F86" s="360">
        <v>1</v>
      </c>
      <c r="G86" s="360">
        <v>12</v>
      </c>
      <c r="H86" s="564">
        <v>2017</v>
      </c>
      <c r="I86" s="360"/>
      <c r="J86" s="360">
        <v>0.3</v>
      </c>
      <c r="K86" s="360"/>
      <c r="L86" s="360"/>
      <c r="M86" s="360"/>
      <c r="N86" s="360">
        <v>40</v>
      </c>
      <c r="O86" s="498">
        <f t="shared" si="12"/>
        <v>0.90399999999999991</v>
      </c>
      <c r="P86" s="360"/>
      <c r="Q86" s="499"/>
      <c r="R86" s="360"/>
      <c r="S86" s="360"/>
      <c r="T86" s="508">
        <f t="shared" si="7"/>
        <v>1.204</v>
      </c>
      <c r="U86" s="508">
        <f t="shared" si="8"/>
        <v>3.4639999999999995</v>
      </c>
      <c r="V86" s="508">
        <f t="shared" si="9"/>
        <v>0.54239999999999999</v>
      </c>
      <c r="W86" s="508">
        <f t="shared" si="10"/>
        <v>4.0063999999999993</v>
      </c>
      <c r="X86" s="509">
        <f t="shared" si="11"/>
        <v>5208.3199999999988</v>
      </c>
    </row>
    <row r="87" spans="1:24" s="501" customFormat="1" x14ac:dyDescent="0.2">
      <c r="A87" s="360">
        <v>68</v>
      </c>
      <c r="B87" s="497" t="s">
        <v>315</v>
      </c>
      <c r="C87" s="360" t="s">
        <v>316</v>
      </c>
      <c r="D87" s="360" t="s">
        <v>59</v>
      </c>
      <c r="E87" s="359">
        <v>2.2599999999999998</v>
      </c>
      <c r="F87" s="360">
        <v>1</v>
      </c>
      <c r="G87" s="360">
        <v>12</v>
      </c>
      <c r="H87" s="564">
        <v>2017</v>
      </c>
      <c r="I87" s="360"/>
      <c r="J87" s="360">
        <v>0.3</v>
      </c>
      <c r="K87" s="360"/>
      <c r="L87" s="360"/>
      <c r="M87" s="360"/>
      <c r="N87" s="360">
        <v>40</v>
      </c>
      <c r="O87" s="498">
        <f t="shared" si="12"/>
        <v>0.90399999999999991</v>
      </c>
      <c r="P87" s="360"/>
      <c r="Q87" s="499"/>
      <c r="R87" s="360"/>
      <c r="S87" s="360"/>
      <c r="T87" s="508">
        <f t="shared" si="7"/>
        <v>1.204</v>
      </c>
      <c r="U87" s="508">
        <f t="shared" si="8"/>
        <v>3.4639999999999995</v>
      </c>
      <c r="V87" s="508">
        <f t="shared" si="9"/>
        <v>0.54239999999999999</v>
      </c>
      <c r="W87" s="508">
        <f t="shared" si="10"/>
        <v>4.0063999999999993</v>
      </c>
      <c r="X87" s="509">
        <f t="shared" si="11"/>
        <v>5208.3199999999988</v>
      </c>
    </row>
    <row r="88" spans="1:24" s="501" customFormat="1" x14ac:dyDescent="0.2">
      <c r="A88" s="360">
        <v>69</v>
      </c>
      <c r="B88" s="497" t="s">
        <v>317</v>
      </c>
      <c r="C88" s="360" t="s">
        <v>318</v>
      </c>
      <c r="D88" s="360" t="s">
        <v>59</v>
      </c>
      <c r="E88" s="359">
        <v>2.2599999999999998</v>
      </c>
      <c r="F88" s="360">
        <v>1</v>
      </c>
      <c r="G88" s="360">
        <v>12</v>
      </c>
      <c r="H88" s="564">
        <v>2017</v>
      </c>
      <c r="I88" s="360"/>
      <c r="J88" s="360">
        <v>0.3</v>
      </c>
      <c r="K88" s="360"/>
      <c r="L88" s="360"/>
      <c r="M88" s="360"/>
      <c r="N88" s="360">
        <v>40</v>
      </c>
      <c r="O88" s="498">
        <f t="shared" si="12"/>
        <v>0.90399999999999991</v>
      </c>
      <c r="P88" s="360"/>
      <c r="Q88" s="499"/>
      <c r="R88" s="360"/>
      <c r="S88" s="360"/>
      <c r="T88" s="508">
        <f t="shared" si="7"/>
        <v>1.204</v>
      </c>
      <c r="U88" s="508">
        <f t="shared" si="8"/>
        <v>3.4639999999999995</v>
      </c>
      <c r="V88" s="508">
        <f t="shared" si="9"/>
        <v>0.54239999999999999</v>
      </c>
      <c r="W88" s="508">
        <f t="shared" si="10"/>
        <v>4.0063999999999993</v>
      </c>
      <c r="X88" s="509">
        <f t="shared" si="11"/>
        <v>5208.3199999999988</v>
      </c>
    </row>
    <row r="89" spans="1:24" s="501" customFormat="1" x14ac:dyDescent="0.2">
      <c r="A89" s="360">
        <v>70</v>
      </c>
      <c r="B89" s="497" t="s">
        <v>319</v>
      </c>
      <c r="C89" s="360" t="s">
        <v>320</v>
      </c>
      <c r="D89" s="360" t="s">
        <v>57</v>
      </c>
      <c r="E89" s="359">
        <v>2.2599999999999998</v>
      </c>
      <c r="F89" s="360">
        <v>1</v>
      </c>
      <c r="G89" s="360">
        <v>12</v>
      </c>
      <c r="H89" s="564">
        <v>2017</v>
      </c>
      <c r="I89" s="360"/>
      <c r="J89" s="360">
        <v>0.3</v>
      </c>
      <c r="K89" s="360"/>
      <c r="L89" s="360"/>
      <c r="M89" s="360"/>
      <c r="N89" s="360">
        <v>40</v>
      </c>
      <c r="O89" s="498">
        <f t="shared" si="12"/>
        <v>0.90399999999999991</v>
      </c>
      <c r="P89" s="360"/>
      <c r="Q89" s="499"/>
      <c r="R89" s="360"/>
      <c r="S89" s="360"/>
      <c r="T89" s="508">
        <f t="shared" si="7"/>
        <v>1.204</v>
      </c>
      <c r="U89" s="508">
        <f t="shared" si="8"/>
        <v>3.4639999999999995</v>
      </c>
      <c r="V89" s="508">
        <f t="shared" si="9"/>
        <v>0.54239999999999999</v>
      </c>
      <c r="W89" s="508">
        <f t="shared" si="10"/>
        <v>4.0063999999999993</v>
      </c>
      <c r="X89" s="509">
        <f t="shared" si="11"/>
        <v>5208.3199999999988</v>
      </c>
    </row>
    <row r="90" spans="1:24" s="501" customFormat="1" x14ac:dyDescent="0.2">
      <c r="A90" s="360">
        <v>71</v>
      </c>
      <c r="B90" s="497" t="s">
        <v>40</v>
      </c>
      <c r="C90" s="360" t="s">
        <v>321</v>
      </c>
      <c r="D90" s="360" t="s">
        <v>59</v>
      </c>
      <c r="E90" s="359">
        <v>1.86</v>
      </c>
      <c r="F90" s="360">
        <v>1</v>
      </c>
      <c r="G90" s="360">
        <v>1</v>
      </c>
      <c r="H90" s="564">
        <v>2018</v>
      </c>
      <c r="I90" s="360"/>
      <c r="J90" s="360">
        <v>0.3</v>
      </c>
      <c r="K90" s="360"/>
      <c r="L90" s="360"/>
      <c r="M90" s="360"/>
      <c r="N90" s="360">
        <v>40</v>
      </c>
      <c r="O90" s="498">
        <f t="shared" si="12"/>
        <v>0.74400000000000011</v>
      </c>
      <c r="P90" s="360"/>
      <c r="Q90" s="499"/>
      <c r="R90" s="360"/>
      <c r="S90" s="360"/>
      <c r="T90" s="508">
        <f t="shared" si="7"/>
        <v>1.044</v>
      </c>
      <c r="U90" s="508">
        <f t="shared" si="8"/>
        <v>2.9039999999999999</v>
      </c>
      <c r="V90" s="508">
        <f t="shared" si="9"/>
        <v>0.44640000000000002</v>
      </c>
      <c r="W90" s="508">
        <f t="shared" si="10"/>
        <v>3.3504</v>
      </c>
      <c r="X90" s="509">
        <f t="shared" si="11"/>
        <v>4355.5200000000004</v>
      </c>
    </row>
    <row r="91" spans="1:24" s="501" customFormat="1" x14ac:dyDescent="0.2">
      <c r="A91" s="360">
        <v>72</v>
      </c>
      <c r="B91" s="497" t="s">
        <v>322</v>
      </c>
      <c r="C91" s="547">
        <v>25116</v>
      </c>
      <c r="D91" s="360" t="s">
        <v>59</v>
      </c>
      <c r="E91" s="359">
        <v>4.0599999999999996</v>
      </c>
      <c r="F91" s="360">
        <v>1</v>
      </c>
      <c r="G91" s="360">
        <v>10</v>
      </c>
      <c r="H91" s="564">
        <v>2017</v>
      </c>
      <c r="I91" s="360"/>
      <c r="J91" s="360">
        <v>0.3</v>
      </c>
      <c r="K91" s="360"/>
      <c r="L91" s="360"/>
      <c r="M91" s="360"/>
      <c r="N91" s="360">
        <v>40</v>
      </c>
      <c r="O91" s="498">
        <f t="shared" si="12"/>
        <v>1.6239999999999999</v>
      </c>
      <c r="P91" s="360">
        <v>0</v>
      </c>
      <c r="Q91" s="499">
        <f t="shared" ref="Q91:Q131" si="13">SUM(E91)*P91/100</f>
        <v>0</v>
      </c>
      <c r="R91" s="360"/>
      <c r="S91" s="360"/>
      <c r="T91" s="508">
        <f t="shared" si="7"/>
        <v>1.9239999999999999</v>
      </c>
      <c r="U91" s="508">
        <f t="shared" si="8"/>
        <v>5.984</v>
      </c>
      <c r="V91" s="508">
        <f t="shared" si="9"/>
        <v>0.97439999999999993</v>
      </c>
      <c r="W91" s="508">
        <f t="shared" si="10"/>
        <v>6.9584000000000001</v>
      </c>
      <c r="X91" s="509">
        <f t="shared" si="11"/>
        <v>9045.92</v>
      </c>
    </row>
    <row r="92" spans="1:24" s="501" customFormat="1" x14ac:dyDescent="0.2">
      <c r="A92" s="360">
        <v>73</v>
      </c>
      <c r="B92" s="497" t="s">
        <v>182</v>
      </c>
      <c r="C92" s="360" t="s">
        <v>323</v>
      </c>
      <c r="D92" s="360" t="s">
        <v>59</v>
      </c>
      <c r="E92" s="359">
        <v>4.0599999999999996</v>
      </c>
      <c r="F92" s="360">
        <v>1</v>
      </c>
      <c r="G92" s="360">
        <v>12</v>
      </c>
      <c r="H92" s="564">
        <v>2017</v>
      </c>
      <c r="I92" s="360"/>
      <c r="J92" s="360">
        <v>0.3</v>
      </c>
      <c r="K92" s="360"/>
      <c r="L92" s="360"/>
      <c r="M92" s="360"/>
      <c r="N92" s="360">
        <v>40</v>
      </c>
      <c r="O92" s="498">
        <f t="shared" si="12"/>
        <v>1.7376800000000001</v>
      </c>
      <c r="P92" s="360">
        <v>7</v>
      </c>
      <c r="Q92" s="499">
        <f t="shared" si="13"/>
        <v>0.28420000000000001</v>
      </c>
      <c r="R92" s="360"/>
      <c r="S92" s="360"/>
      <c r="T92" s="508">
        <f t="shared" si="7"/>
        <v>2.3218800000000002</v>
      </c>
      <c r="U92" s="508">
        <f t="shared" si="8"/>
        <v>6.3818799999999998</v>
      </c>
      <c r="V92" s="508">
        <f t="shared" si="9"/>
        <v>1.042608</v>
      </c>
      <c r="W92" s="508">
        <f t="shared" si="10"/>
        <v>7.4244880000000002</v>
      </c>
      <c r="X92" s="509">
        <f t="shared" si="11"/>
        <v>9651.8343999999997</v>
      </c>
    </row>
    <row r="93" spans="1:24" x14ac:dyDescent="0.2">
      <c r="A93" s="834" t="s">
        <v>403</v>
      </c>
      <c r="B93" s="835"/>
      <c r="C93" s="526"/>
      <c r="D93" s="517"/>
      <c r="E93" s="385"/>
      <c r="F93" s="505"/>
      <c r="G93" s="505"/>
      <c r="H93" s="563"/>
      <c r="I93" s="505"/>
      <c r="J93" s="505"/>
      <c r="K93" s="505"/>
      <c r="L93" s="505"/>
      <c r="M93" s="505"/>
      <c r="N93" s="505"/>
      <c r="O93" s="508"/>
      <c r="P93" s="505"/>
      <c r="Q93" s="514"/>
      <c r="R93" s="516"/>
      <c r="S93" s="505"/>
      <c r="T93" s="508">
        <f t="shared" si="7"/>
        <v>0</v>
      </c>
      <c r="U93" s="508">
        <f t="shared" si="8"/>
        <v>0</v>
      </c>
      <c r="V93" s="508">
        <f t="shared" si="9"/>
        <v>0</v>
      </c>
      <c r="W93" s="508">
        <f t="shared" si="10"/>
        <v>0</v>
      </c>
      <c r="X93" s="509">
        <f t="shared" si="11"/>
        <v>0</v>
      </c>
    </row>
    <row r="94" spans="1:24" x14ac:dyDescent="0.2">
      <c r="A94" s="505">
        <v>74</v>
      </c>
      <c r="B94" s="506" t="s">
        <v>42</v>
      </c>
      <c r="C94" s="507">
        <v>30380</v>
      </c>
      <c r="D94" s="505" t="s">
        <v>67</v>
      </c>
      <c r="E94" s="385">
        <v>2.67</v>
      </c>
      <c r="F94" s="505">
        <v>1</v>
      </c>
      <c r="G94" s="505">
        <v>6</v>
      </c>
      <c r="H94" s="563">
        <v>2018</v>
      </c>
      <c r="I94" s="505">
        <v>0.4</v>
      </c>
      <c r="J94" s="505">
        <v>0.3</v>
      </c>
      <c r="K94" s="505"/>
      <c r="L94" s="505"/>
      <c r="M94" s="505"/>
      <c r="N94" s="505">
        <v>40</v>
      </c>
      <c r="O94" s="508">
        <f t="shared" si="12"/>
        <v>1.228</v>
      </c>
      <c r="P94" s="505"/>
      <c r="Q94" s="514"/>
      <c r="R94" s="505"/>
      <c r="S94" s="525"/>
      <c r="T94" s="508">
        <f t="shared" si="7"/>
        <v>1.9279999999999999</v>
      </c>
      <c r="U94" s="508">
        <f t="shared" si="8"/>
        <v>4.5979999999999999</v>
      </c>
      <c r="V94" s="508">
        <f t="shared" si="9"/>
        <v>0.7367999999999999</v>
      </c>
      <c r="W94" s="508">
        <f t="shared" si="10"/>
        <v>5.3347999999999995</v>
      </c>
      <c r="X94" s="509">
        <f t="shared" si="11"/>
        <v>6935.24</v>
      </c>
    </row>
    <row r="95" spans="1:24" s="501" customFormat="1" x14ac:dyDescent="0.2">
      <c r="A95" s="360">
        <v>75</v>
      </c>
      <c r="B95" s="497" t="s">
        <v>324</v>
      </c>
      <c r="C95" s="547">
        <v>25017</v>
      </c>
      <c r="D95" s="360" t="s">
        <v>59</v>
      </c>
      <c r="E95" s="359">
        <v>4.0599999999999996</v>
      </c>
      <c r="F95" s="360">
        <v>1</v>
      </c>
      <c r="G95" s="360">
        <v>12</v>
      </c>
      <c r="H95" s="564">
        <v>2016</v>
      </c>
      <c r="I95" s="360">
        <v>0.3</v>
      </c>
      <c r="J95" s="360">
        <v>0.3</v>
      </c>
      <c r="K95" s="360"/>
      <c r="L95" s="360"/>
      <c r="M95" s="360">
        <v>0.2</v>
      </c>
      <c r="N95" s="360">
        <v>40</v>
      </c>
      <c r="O95" s="498">
        <f t="shared" si="12"/>
        <v>1.85768</v>
      </c>
      <c r="P95" s="360">
        <v>7</v>
      </c>
      <c r="Q95" s="499">
        <f t="shared" si="13"/>
        <v>0.28420000000000001</v>
      </c>
      <c r="R95" s="552"/>
      <c r="S95" s="360">
        <v>0.4</v>
      </c>
      <c r="T95" s="508">
        <f t="shared" si="7"/>
        <v>3.3418800000000002</v>
      </c>
      <c r="U95" s="508">
        <f t="shared" si="8"/>
        <v>7.4018800000000002</v>
      </c>
      <c r="V95" s="508">
        <f t="shared" si="9"/>
        <v>1.1146079999999998</v>
      </c>
      <c r="W95" s="508">
        <f t="shared" si="10"/>
        <v>8.5164880000000007</v>
      </c>
      <c r="X95" s="509">
        <f t="shared" si="11"/>
        <v>11071.4344</v>
      </c>
    </row>
    <row r="96" spans="1:24" s="501" customFormat="1" x14ac:dyDescent="0.2">
      <c r="A96" s="360">
        <v>76</v>
      </c>
      <c r="B96" s="497" t="s">
        <v>325</v>
      </c>
      <c r="C96" s="547">
        <v>25007</v>
      </c>
      <c r="D96" s="360" t="s">
        <v>59</v>
      </c>
      <c r="E96" s="359">
        <v>4.0599999999999996</v>
      </c>
      <c r="F96" s="360">
        <v>1</v>
      </c>
      <c r="G96" s="360">
        <v>12</v>
      </c>
      <c r="H96" s="564">
        <v>2016</v>
      </c>
      <c r="I96" s="360"/>
      <c r="J96" s="360">
        <v>0.3</v>
      </c>
      <c r="K96" s="360"/>
      <c r="L96" s="360"/>
      <c r="M96" s="360">
        <v>0.2</v>
      </c>
      <c r="N96" s="360">
        <v>40</v>
      </c>
      <c r="O96" s="498">
        <f t="shared" si="12"/>
        <v>1.7376800000000001</v>
      </c>
      <c r="P96" s="360">
        <v>7</v>
      </c>
      <c r="Q96" s="499">
        <f t="shared" si="13"/>
        <v>0.28420000000000001</v>
      </c>
      <c r="R96" s="552"/>
      <c r="S96" s="360">
        <v>0.4</v>
      </c>
      <c r="T96" s="508">
        <f t="shared" si="7"/>
        <v>2.9218800000000003</v>
      </c>
      <c r="U96" s="508">
        <f t="shared" si="8"/>
        <v>6.9818800000000003</v>
      </c>
      <c r="V96" s="508">
        <f t="shared" si="9"/>
        <v>1.042608</v>
      </c>
      <c r="W96" s="508">
        <f t="shared" si="10"/>
        <v>8.0244879999999998</v>
      </c>
      <c r="X96" s="509">
        <f t="shared" si="11"/>
        <v>10431.8344</v>
      </c>
    </row>
    <row r="97" spans="1:24" s="501" customFormat="1" x14ac:dyDescent="0.2">
      <c r="A97" s="360">
        <v>77</v>
      </c>
      <c r="B97" s="497" t="s">
        <v>84</v>
      </c>
      <c r="C97" s="547">
        <v>25817</v>
      </c>
      <c r="D97" s="360" t="s">
        <v>59</v>
      </c>
      <c r="E97" s="359">
        <v>4.0599999999999996</v>
      </c>
      <c r="F97" s="360">
        <v>1</v>
      </c>
      <c r="G97" s="360">
        <v>4</v>
      </c>
      <c r="H97" s="564">
        <v>2018</v>
      </c>
      <c r="I97" s="360"/>
      <c r="J97" s="360">
        <v>0.3</v>
      </c>
      <c r="K97" s="360"/>
      <c r="L97" s="360"/>
      <c r="M97" s="360">
        <v>0.2</v>
      </c>
      <c r="N97" s="360">
        <v>40</v>
      </c>
      <c r="O97" s="498">
        <f t="shared" si="12"/>
        <v>1.7052</v>
      </c>
      <c r="P97" s="360">
        <v>5</v>
      </c>
      <c r="Q97" s="499">
        <f t="shared" si="13"/>
        <v>0.20299999999999996</v>
      </c>
      <c r="R97" s="552"/>
      <c r="S97" s="360">
        <v>0.4</v>
      </c>
      <c r="T97" s="508">
        <f t="shared" si="7"/>
        <v>2.8081999999999998</v>
      </c>
      <c r="U97" s="508">
        <f t="shared" si="8"/>
        <v>6.8681999999999999</v>
      </c>
      <c r="V97" s="508">
        <f t="shared" si="9"/>
        <v>1.02312</v>
      </c>
      <c r="W97" s="508">
        <f t="shared" si="10"/>
        <v>7.8913200000000003</v>
      </c>
      <c r="X97" s="509">
        <f t="shared" si="11"/>
        <v>10258.716</v>
      </c>
    </row>
    <row r="98" spans="1:24" x14ac:dyDescent="0.2">
      <c r="A98" s="505">
        <v>78</v>
      </c>
      <c r="B98" s="506" t="s">
        <v>326</v>
      </c>
      <c r="C98" s="507">
        <v>28759</v>
      </c>
      <c r="D98" s="505" t="s">
        <v>65</v>
      </c>
      <c r="E98" s="385">
        <v>2.66</v>
      </c>
      <c r="F98" s="505">
        <v>1</v>
      </c>
      <c r="G98" s="505">
        <v>11</v>
      </c>
      <c r="H98" s="563">
        <v>2016</v>
      </c>
      <c r="I98" s="505"/>
      <c r="J98" s="505">
        <v>0.3</v>
      </c>
      <c r="K98" s="505"/>
      <c r="L98" s="505"/>
      <c r="M98" s="505">
        <v>0.2</v>
      </c>
      <c r="N98" s="505">
        <v>40</v>
      </c>
      <c r="O98" s="508">
        <f t="shared" si="12"/>
        <v>1.0640000000000001</v>
      </c>
      <c r="P98" s="505"/>
      <c r="Q98" s="514"/>
      <c r="R98" s="516"/>
      <c r="S98" s="505">
        <v>0.4</v>
      </c>
      <c r="T98" s="508">
        <f t="shared" si="7"/>
        <v>1.964</v>
      </c>
      <c r="U98" s="508">
        <f t="shared" si="8"/>
        <v>4.6240000000000006</v>
      </c>
      <c r="V98" s="508">
        <f t="shared" si="9"/>
        <v>0.63840000000000008</v>
      </c>
      <c r="W98" s="508">
        <f t="shared" si="10"/>
        <v>5.2624000000000004</v>
      </c>
      <c r="X98" s="509">
        <f t="shared" si="11"/>
        <v>6841.1200000000008</v>
      </c>
    </row>
    <row r="99" spans="1:24" s="501" customFormat="1" x14ac:dyDescent="0.2">
      <c r="A99" s="360">
        <v>79</v>
      </c>
      <c r="B99" s="497" t="s">
        <v>327</v>
      </c>
      <c r="C99" s="360" t="s">
        <v>328</v>
      </c>
      <c r="D99" s="360" t="s">
        <v>65</v>
      </c>
      <c r="E99" s="359">
        <v>4.0599999999999996</v>
      </c>
      <c r="F99" s="360">
        <v>1</v>
      </c>
      <c r="G99" s="360">
        <v>12</v>
      </c>
      <c r="H99" s="564">
        <v>2017</v>
      </c>
      <c r="I99" s="360"/>
      <c r="J99" s="360">
        <v>0.3</v>
      </c>
      <c r="K99" s="356">
        <v>0.1</v>
      </c>
      <c r="L99" s="360"/>
      <c r="M99" s="360"/>
      <c r="N99" s="360">
        <v>40</v>
      </c>
      <c r="O99" s="498">
        <f t="shared" si="12"/>
        <v>1.77016</v>
      </c>
      <c r="P99" s="360">
        <v>9</v>
      </c>
      <c r="Q99" s="499">
        <f t="shared" si="13"/>
        <v>0.3654</v>
      </c>
      <c r="R99" s="360"/>
      <c r="S99" s="360"/>
      <c r="T99" s="508">
        <f t="shared" si="7"/>
        <v>2.5355600000000003</v>
      </c>
      <c r="U99" s="508">
        <f t="shared" si="8"/>
        <v>6.5955599999999999</v>
      </c>
      <c r="V99" s="508">
        <f t="shared" si="9"/>
        <v>1.0620959999999999</v>
      </c>
      <c r="W99" s="508">
        <f t="shared" si="10"/>
        <v>7.6576559999999994</v>
      </c>
      <c r="X99" s="509">
        <f t="shared" si="11"/>
        <v>9954.9527999999991</v>
      </c>
    </row>
    <row r="100" spans="1:24" s="501" customFormat="1" x14ac:dyDescent="0.2">
      <c r="A100" s="360">
        <v>80</v>
      </c>
      <c r="B100" s="497" t="s">
        <v>329</v>
      </c>
      <c r="C100" s="547">
        <v>25123</v>
      </c>
      <c r="D100" s="360" t="s">
        <v>65</v>
      </c>
      <c r="E100" s="359">
        <v>4.0599999999999996</v>
      </c>
      <c r="F100" s="360">
        <v>1</v>
      </c>
      <c r="G100" s="360">
        <v>7</v>
      </c>
      <c r="H100" s="564">
        <v>2017</v>
      </c>
      <c r="I100" s="360"/>
      <c r="J100" s="360">
        <v>0.3</v>
      </c>
      <c r="K100" s="360">
        <v>0.1</v>
      </c>
      <c r="L100" s="360"/>
      <c r="M100" s="360"/>
      <c r="N100" s="360">
        <v>40</v>
      </c>
      <c r="O100" s="498">
        <f t="shared" si="12"/>
        <v>1.7052</v>
      </c>
      <c r="P100" s="360">
        <v>5</v>
      </c>
      <c r="Q100" s="499">
        <f t="shared" si="13"/>
        <v>0.20299999999999996</v>
      </c>
      <c r="R100" s="360"/>
      <c r="S100" s="360"/>
      <c r="T100" s="508">
        <f t="shared" si="7"/>
        <v>2.3081999999999998</v>
      </c>
      <c r="U100" s="508">
        <f t="shared" si="8"/>
        <v>6.3681999999999999</v>
      </c>
      <c r="V100" s="508">
        <f t="shared" si="9"/>
        <v>1.02312</v>
      </c>
      <c r="W100" s="508">
        <f t="shared" si="10"/>
        <v>7.3913200000000003</v>
      </c>
      <c r="X100" s="509">
        <f t="shared" si="11"/>
        <v>9608.7160000000003</v>
      </c>
    </row>
    <row r="101" spans="1:24" s="501" customFormat="1" x14ac:dyDescent="0.2">
      <c r="A101" s="505">
        <v>81</v>
      </c>
      <c r="B101" s="506" t="s">
        <v>29</v>
      </c>
      <c r="C101" s="505" t="s">
        <v>330</v>
      </c>
      <c r="D101" s="505" t="s">
        <v>65</v>
      </c>
      <c r="E101" s="385">
        <v>2.2599999999999998</v>
      </c>
      <c r="F101" s="505">
        <v>1</v>
      </c>
      <c r="G101" s="505">
        <v>4</v>
      </c>
      <c r="H101" s="563">
        <v>2018</v>
      </c>
      <c r="I101" s="505"/>
      <c r="J101" s="505">
        <v>0.3</v>
      </c>
      <c r="K101" s="505">
        <v>0.1</v>
      </c>
      <c r="L101" s="505"/>
      <c r="M101" s="505"/>
      <c r="N101" s="505">
        <v>40</v>
      </c>
      <c r="O101" s="508">
        <f t="shared" si="12"/>
        <v>0.90399999999999991</v>
      </c>
      <c r="P101" s="505"/>
      <c r="Q101" s="514"/>
      <c r="R101" s="505"/>
      <c r="S101" s="505"/>
      <c r="T101" s="508">
        <f t="shared" si="7"/>
        <v>1.3039999999999998</v>
      </c>
      <c r="U101" s="508">
        <f t="shared" si="8"/>
        <v>3.5639999999999996</v>
      </c>
      <c r="V101" s="508">
        <f t="shared" si="9"/>
        <v>0.54239999999999999</v>
      </c>
      <c r="W101" s="508">
        <f t="shared" si="10"/>
        <v>4.1063999999999998</v>
      </c>
      <c r="X101" s="509">
        <f t="shared" si="11"/>
        <v>5338.32</v>
      </c>
    </row>
    <row r="102" spans="1:24" x14ac:dyDescent="0.2">
      <c r="A102" s="505">
        <v>82</v>
      </c>
      <c r="B102" s="506" t="s">
        <v>331</v>
      </c>
      <c r="C102" s="505" t="s">
        <v>332</v>
      </c>
      <c r="D102" s="505" t="s">
        <v>65</v>
      </c>
      <c r="E102" s="385">
        <v>2.86</v>
      </c>
      <c r="F102" s="505">
        <v>15</v>
      </c>
      <c r="G102" s="505">
        <v>4</v>
      </c>
      <c r="H102" s="563">
        <v>2017</v>
      </c>
      <c r="I102" s="505"/>
      <c r="J102" s="505">
        <v>0.3</v>
      </c>
      <c r="K102" s="505">
        <v>0.1</v>
      </c>
      <c r="L102" s="505"/>
      <c r="M102" s="505"/>
      <c r="N102" s="505">
        <v>40</v>
      </c>
      <c r="O102" s="508">
        <f t="shared" si="12"/>
        <v>1.1439999999999999</v>
      </c>
      <c r="P102" s="505"/>
      <c r="Q102" s="514"/>
      <c r="R102" s="505"/>
      <c r="S102" s="505"/>
      <c r="T102" s="508">
        <f t="shared" si="7"/>
        <v>1.544</v>
      </c>
      <c r="U102" s="508">
        <f t="shared" si="8"/>
        <v>4.4039999999999999</v>
      </c>
      <c r="V102" s="508">
        <f t="shared" si="9"/>
        <v>0.68640000000000001</v>
      </c>
      <c r="W102" s="508">
        <f t="shared" si="10"/>
        <v>5.0903999999999998</v>
      </c>
      <c r="X102" s="509">
        <f t="shared" si="11"/>
        <v>6617.5199999999995</v>
      </c>
    </row>
    <row r="103" spans="1:24" s="501" customFormat="1" x14ac:dyDescent="0.2">
      <c r="A103" s="360">
        <v>83</v>
      </c>
      <c r="B103" s="497" t="s">
        <v>333</v>
      </c>
      <c r="C103" s="360" t="s">
        <v>334</v>
      </c>
      <c r="D103" s="360" t="s">
        <v>57</v>
      </c>
      <c r="E103" s="359">
        <v>3.86</v>
      </c>
      <c r="F103" s="360">
        <v>1</v>
      </c>
      <c r="G103" s="360">
        <v>10</v>
      </c>
      <c r="H103" s="564">
        <v>2017</v>
      </c>
      <c r="I103" s="360"/>
      <c r="J103" s="360">
        <v>0.3</v>
      </c>
      <c r="K103" s="360"/>
      <c r="L103" s="360"/>
      <c r="M103" s="360">
        <v>0.2</v>
      </c>
      <c r="N103" s="360">
        <v>40</v>
      </c>
      <c r="O103" s="498">
        <f t="shared" si="12"/>
        <v>1.544</v>
      </c>
      <c r="P103" s="360"/>
      <c r="Q103" s="499"/>
      <c r="R103" s="360"/>
      <c r="S103" s="360"/>
      <c r="T103" s="508">
        <f t="shared" si="7"/>
        <v>2.044</v>
      </c>
      <c r="U103" s="508">
        <f t="shared" si="8"/>
        <v>5.9039999999999999</v>
      </c>
      <c r="V103" s="508">
        <f t="shared" si="9"/>
        <v>0.9264</v>
      </c>
      <c r="W103" s="508">
        <f t="shared" si="10"/>
        <v>6.8304</v>
      </c>
      <c r="X103" s="509">
        <f t="shared" si="11"/>
        <v>8879.52</v>
      </c>
    </row>
    <row r="104" spans="1:24" x14ac:dyDescent="0.2">
      <c r="A104" s="834" t="s">
        <v>335</v>
      </c>
      <c r="B104" s="835"/>
      <c r="C104" s="517"/>
      <c r="D104" s="505"/>
      <c r="E104" s="385"/>
      <c r="F104" s="505"/>
      <c r="G104" s="505"/>
      <c r="H104" s="563"/>
      <c r="I104" s="505"/>
      <c r="J104" s="505"/>
      <c r="K104" s="505"/>
      <c r="L104" s="505"/>
      <c r="M104" s="505"/>
      <c r="N104" s="505"/>
      <c r="O104" s="508"/>
      <c r="P104" s="505"/>
      <c r="Q104" s="514"/>
      <c r="R104" s="505"/>
      <c r="S104" s="505"/>
      <c r="T104" s="508">
        <f t="shared" si="7"/>
        <v>0</v>
      </c>
      <c r="U104" s="508">
        <f t="shared" si="8"/>
        <v>0</v>
      </c>
      <c r="V104" s="508">
        <f t="shared" si="9"/>
        <v>0</v>
      </c>
      <c r="W104" s="508">
        <f t="shared" si="10"/>
        <v>0</v>
      </c>
      <c r="X104" s="509">
        <f t="shared" si="11"/>
        <v>0</v>
      </c>
    </row>
    <row r="105" spans="1:24" s="501" customFormat="1" x14ac:dyDescent="0.2">
      <c r="A105" s="360">
        <v>84</v>
      </c>
      <c r="B105" s="497" t="s">
        <v>336</v>
      </c>
      <c r="C105" s="547">
        <v>26487</v>
      </c>
      <c r="D105" s="360" t="s">
        <v>64</v>
      </c>
      <c r="E105" s="359">
        <v>4.0599999999999996</v>
      </c>
      <c r="F105" s="360">
        <v>1</v>
      </c>
      <c r="G105" s="360">
        <v>11</v>
      </c>
      <c r="H105" s="564">
        <v>2017</v>
      </c>
      <c r="I105" s="360">
        <v>0.4</v>
      </c>
      <c r="J105" s="360">
        <v>0.3</v>
      </c>
      <c r="K105" s="360"/>
      <c r="L105" s="360"/>
      <c r="M105" s="360">
        <v>0.3</v>
      </c>
      <c r="N105" s="360">
        <v>70</v>
      </c>
      <c r="O105" s="498">
        <f t="shared" si="12"/>
        <v>3.2641</v>
      </c>
      <c r="P105" s="360">
        <v>5</v>
      </c>
      <c r="Q105" s="499">
        <f t="shared" si="13"/>
        <v>0.20299999999999996</v>
      </c>
      <c r="R105" s="360"/>
      <c r="S105" s="360"/>
      <c r="T105" s="508">
        <f t="shared" si="7"/>
        <v>4.4671000000000003</v>
      </c>
      <c r="U105" s="508">
        <f t="shared" si="8"/>
        <v>8.5271000000000008</v>
      </c>
      <c r="V105" s="508">
        <f t="shared" si="9"/>
        <v>1.1191200000000001</v>
      </c>
      <c r="W105" s="508">
        <f t="shared" si="10"/>
        <v>9.6462200000000013</v>
      </c>
      <c r="X105" s="509">
        <f t="shared" si="11"/>
        <v>12540.086000000001</v>
      </c>
    </row>
    <row r="106" spans="1:24" x14ac:dyDescent="0.2">
      <c r="A106" s="505">
        <v>85</v>
      </c>
      <c r="B106" s="506" t="s">
        <v>32</v>
      </c>
      <c r="C106" s="505" t="s">
        <v>337</v>
      </c>
      <c r="D106" s="505" t="s">
        <v>67</v>
      </c>
      <c r="E106" s="385">
        <v>3</v>
      </c>
      <c r="F106" s="505">
        <v>1</v>
      </c>
      <c r="G106" s="505">
        <v>1</v>
      </c>
      <c r="H106" s="563">
        <v>2018</v>
      </c>
      <c r="I106" s="505">
        <v>0.3</v>
      </c>
      <c r="J106" s="505">
        <v>0.3</v>
      </c>
      <c r="K106" s="505"/>
      <c r="L106" s="505"/>
      <c r="M106" s="505">
        <v>0.4</v>
      </c>
      <c r="N106" s="505">
        <v>40</v>
      </c>
      <c r="O106" s="508">
        <f t="shared" si="12"/>
        <v>1.32</v>
      </c>
      <c r="P106" s="505"/>
      <c r="Q106" s="514"/>
      <c r="R106" s="505"/>
      <c r="S106" s="505"/>
      <c r="T106" s="508">
        <f t="shared" si="7"/>
        <v>2.3200000000000003</v>
      </c>
      <c r="U106" s="508">
        <f t="shared" si="8"/>
        <v>5.32</v>
      </c>
      <c r="V106" s="508">
        <f t="shared" si="9"/>
        <v>0.79199999999999993</v>
      </c>
      <c r="W106" s="508">
        <f t="shared" si="10"/>
        <v>6.1120000000000001</v>
      </c>
      <c r="X106" s="509">
        <f t="shared" si="11"/>
        <v>7945.6</v>
      </c>
    </row>
    <row r="107" spans="1:24" x14ac:dyDescent="0.2">
      <c r="A107" s="505">
        <v>86</v>
      </c>
      <c r="B107" s="506" t="s">
        <v>338</v>
      </c>
      <c r="C107" s="505" t="s">
        <v>339</v>
      </c>
      <c r="D107" s="505" t="s">
        <v>64</v>
      </c>
      <c r="E107" s="527">
        <v>2.86</v>
      </c>
      <c r="F107" s="518">
        <v>15</v>
      </c>
      <c r="G107" s="518">
        <v>8</v>
      </c>
      <c r="H107" s="563">
        <v>2016</v>
      </c>
      <c r="I107" s="505"/>
      <c r="J107" s="505">
        <v>0.3</v>
      </c>
      <c r="K107" s="505"/>
      <c r="L107" s="505"/>
      <c r="M107" s="505">
        <v>0.4</v>
      </c>
      <c r="N107" s="505">
        <v>40</v>
      </c>
      <c r="O107" s="508">
        <f t="shared" si="12"/>
        <v>1.1679999999999999</v>
      </c>
      <c r="P107" s="505"/>
      <c r="Q107" s="514"/>
      <c r="R107" s="385">
        <v>0.06</v>
      </c>
      <c r="S107" s="385"/>
      <c r="T107" s="508">
        <f t="shared" si="7"/>
        <v>1.9279999999999999</v>
      </c>
      <c r="U107" s="508">
        <f t="shared" si="8"/>
        <v>4.7880000000000003</v>
      </c>
      <c r="V107" s="508">
        <f t="shared" si="9"/>
        <v>0.70079999999999998</v>
      </c>
      <c r="W107" s="508">
        <f t="shared" si="10"/>
        <v>5.4888000000000003</v>
      </c>
      <c r="X107" s="509">
        <f t="shared" si="11"/>
        <v>7135.4400000000005</v>
      </c>
    </row>
    <row r="108" spans="1:24" x14ac:dyDescent="0.2">
      <c r="A108" s="505">
        <v>87</v>
      </c>
      <c r="B108" s="528" t="s">
        <v>340</v>
      </c>
      <c r="C108" s="529">
        <v>33604</v>
      </c>
      <c r="D108" s="530" t="s">
        <v>341</v>
      </c>
      <c r="E108" s="531">
        <v>2.34</v>
      </c>
      <c r="F108" s="530">
        <v>1</v>
      </c>
      <c r="G108" s="530">
        <v>2</v>
      </c>
      <c r="H108" s="565">
        <v>2017</v>
      </c>
      <c r="I108" s="530"/>
      <c r="J108" s="530">
        <v>0.3</v>
      </c>
      <c r="K108" s="530"/>
      <c r="L108" s="530"/>
      <c r="M108" s="530">
        <v>0.2</v>
      </c>
      <c r="N108" s="530">
        <v>60</v>
      </c>
      <c r="O108" s="508">
        <f t="shared" si="12"/>
        <v>1.4039999999999999</v>
      </c>
      <c r="P108" s="530"/>
      <c r="Q108" s="514"/>
      <c r="R108" s="532"/>
      <c r="S108" s="530"/>
      <c r="T108" s="508">
        <f t="shared" si="7"/>
        <v>1.9039999999999999</v>
      </c>
      <c r="U108" s="508">
        <f t="shared" si="8"/>
        <v>4.2439999999999998</v>
      </c>
      <c r="V108" s="508">
        <f t="shared" si="9"/>
        <v>0.56159999999999999</v>
      </c>
      <c r="W108" s="508">
        <f t="shared" si="10"/>
        <v>4.8056000000000001</v>
      </c>
      <c r="X108" s="509">
        <f t="shared" si="11"/>
        <v>6247.28</v>
      </c>
    </row>
    <row r="109" spans="1:24" s="501" customFormat="1" x14ac:dyDescent="0.2">
      <c r="A109" s="360">
        <v>88</v>
      </c>
      <c r="B109" s="497" t="s">
        <v>81</v>
      </c>
      <c r="C109" s="360" t="s">
        <v>82</v>
      </c>
      <c r="D109" s="360" t="s">
        <v>64</v>
      </c>
      <c r="E109" s="359">
        <v>4.0599999999999996</v>
      </c>
      <c r="F109" s="360">
        <v>1</v>
      </c>
      <c r="G109" s="360">
        <v>3</v>
      </c>
      <c r="H109" s="564">
        <v>2018</v>
      </c>
      <c r="I109" s="360"/>
      <c r="J109" s="360">
        <v>0.3</v>
      </c>
      <c r="K109" s="360"/>
      <c r="L109" s="360"/>
      <c r="M109" s="360">
        <v>0.3</v>
      </c>
      <c r="N109" s="360">
        <v>70</v>
      </c>
      <c r="O109" s="498">
        <f t="shared" si="12"/>
        <v>3.0409399999999995</v>
      </c>
      <c r="P109" s="360">
        <v>7</v>
      </c>
      <c r="Q109" s="499">
        <f t="shared" si="13"/>
        <v>0.28420000000000001</v>
      </c>
      <c r="R109" s="360"/>
      <c r="S109" s="360"/>
      <c r="T109" s="508">
        <f t="shared" si="7"/>
        <v>3.9251399999999999</v>
      </c>
      <c r="U109" s="508">
        <f t="shared" si="8"/>
        <v>7.9851399999999995</v>
      </c>
      <c r="V109" s="508">
        <f t="shared" si="9"/>
        <v>1.042608</v>
      </c>
      <c r="W109" s="508">
        <f t="shared" si="10"/>
        <v>9.027747999999999</v>
      </c>
      <c r="X109" s="509">
        <f t="shared" si="11"/>
        <v>11736.072399999999</v>
      </c>
    </row>
    <row r="110" spans="1:24" x14ac:dyDescent="0.2">
      <c r="A110" s="505">
        <v>89</v>
      </c>
      <c r="B110" s="506" t="s">
        <v>27</v>
      </c>
      <c r="C110" s="505" t="s">
        <v>342</v>
      </c>
      <c r="D110" s="505" t="s">
        <v>64</v>
      </c>
      <c r="E110" s="385">
        <v>2.2599999999999998</v>
      </c>
      <c r="F110" s="505">
        <v>1</v>
      </c>
      <c r="G110" s="505">
        <v>4</v>
      </c>
      <c r="H110" s="563">
        <v>2018</v>
      </c>
      <c r="I110" s="505"/>
      <c r="J110" s="505">
        <v>0.3</v>
      </c>
      <c r="K110" s="505"/>
      <c r="L110" s="505"/>
      <c r="M110" s="525">
        <v>0.3</v>
      </c>
      <c r="N110" s="505">
        <v>70</v>
      </c>
      <c r="O110" s="508">
        <f t="shared" si="12"/>
        <v>1.5819999999999999</v>
      </c>
      <c r="P110" s="505"/>
      <c r="Q110" s="514"/>
      <c r="R110" s="505"/>
      <c r="S110" s="505"/>
      <c r="T110" s="508">
        <f t="shared" si="7"/>
        <v>2.1819999999999999</v>
      </c>
      <c r="U110" s="508">
        <f t="shared" si="8"/>
        <v>4.4420000000000002</v>
      </c>
      <c r="V110" s="508">
        <f t="shared" si="9"/>
        <v>0.54239999999999999</v>
      </c>
      <c r="W110" s="508">
        <f t="shared" si="10"/>
        <v>4.9843999999999999</v>
      </c>
      <c r="X110" s="509">
        <f t="shared" si="11"/>
        <v>6479.72</v>
      </c>
    </row>
    <row r="111" spans="1:24" s="501" customFormat="1" x14ac:dyDescent="0.2">
      <c r="A111" s="360">
        <v>90</v>
      </c>
      <c r="B111" s="497" t="s">
        <v>343</v>
      </c>
      <c r="C111" s="547">
        <v>32451</v>
      </c>
      <c r="D111" s="360" t="s">
        <v>64</v>
      </c>
      <c r="E111" s="359">
        <v>2.2599999999999998</v>
      </c>
      <c r="F111" s="360">
        <v>1</v>
      </c>
      <c r="G111" s="360">
        <v>12</v>
      </c>
      <c r="H111" s="564">
        <v>2017</v>
      </c>
      <c r="I111" s="360"/>
      <c r="J111" s="360">
        <v>0.3</v>
      </c>
      <c r="K111" s="360"/>
      <c r="L111" s="360"/>
      <c r="M111" s="360">
        <v>0.4</v>
      </c>
      <c r="N111" s="360">
        <v>40</v>
      </c>
      <c r="O111" s="498">
        <f t="shared" si="12"/>
        <v>0.90399999999999991</v>
      </c>
      <c r="P111" s="360"/>
      <c r="Q111" s="499"/>
      <c r="R111" s="360"/>
      <c r="S111" s="360"/>
      <c r="T111" s="508">
        <f t="shared" si="7"/>
        <v>1.6039999999999999</v>
      </c>
      <c r="U111" s="508">
        <f t="shared" si="8"/>
        <v>3.8639999999999999</v>
      </c>
      <c r="V111" s="508">
        <f t="shared" si="9"/>
        <v>0.54239999999999999</v>
      </c>
      <c r="W111" s="508">
        <f t="shared" si="10"/>
        <v>4.4063999999999997</v>
      </c>
      <c r="X111" s="509">
        <f t="shared" si="11"/>
        <v>5728.32</v>
      </c>
    </row>
    <row r="112" spans="1:24" s="501" customFormat="1" x14ac:dyDescent="0.2">
      <c r="A112" s="360">
        <v>91</v>
      </c>
      <c r="B112" s="497" t="s">
        <v>344</v>
      </c>
      <c r="C112" s="360" t="s">
        <v>345</v>
      </c>
      <c r="D112" s="360" t="s">
        <v>64</v>
      </c>
      <c r="E112" s="359">
        <v>2.2599999999999998</v>
      </c>
      <c r="F112" s="360">
        <v>1</v>
      </c>
      <c r="G112" s="360">
        <v>12</v>
      </c>
      <c r="H112" s="564">
        <v>2017</v>
      </c>
      <c r="I112" s="360"/>
      <c r="J112" s="360">
        <v>0.3</v>
      </c>
      <c r="K112" s="360"/>
      <c r="L112" s="360"/>
      <c r="M112" s="554">
        <v>0.2</v>
      </c>
      <c r="N112" s="360">
        <v>60</v>
      </c>
      <c r="O112" s="498">
        <f t="shared" si="12"/>
        <v>1.3559999999999999</v>
      </c>
      <c r="P112" s="360"/>
      <c r="Q112" s="499"/>
      <c r="R112" s="360"/>
      <c r="S112" s="360"/>
      <c r="T112" s="508">
        <f t="shared" si="7"/>
        <v>1.8559999999999999</v>
      </c>
      <c r="U112" s="508">
        <f t="shared" si="8"/>
        <v>4.1159999999999997</v>
      </c>
      <c r="V112" s="508">
        <f t="shared" si="9"/>
        <v>0.54239999999999999</v>
      </c>
      <c r="W112" s="508">
        <f t="shared" si="10"/>
        <v>4.6583999999999994</v>
      </c>
      <c r="X112" s="509">
        <f t="shared" si="11"/>
        <v>6055.9199999999992</v>
      </c>
    </row>
    <row r="113" spans="1:24" s="501" customFormat="1" x14ac:dyDescent="0.2">
      <c r="A113" s="360">
        <v>92</v>
      </c>
      <c r="B113" s="497" t="s">
        <v>11</v>
      </c>
      <c r="C113" s="360" t="s">
        <v>58</v>
      </c>
      <c r="D113" s="360" t="s">
        <v>59</v>
      </c>
      <c r="E113" s="359">
        <v>4.0599999999999996</v>
      </c>
      <c r="F113" s="360">
        <v>1</v>
      </c>
      <c r="G113" s="360">
        <v>1</v>
      </c>
      <c r="H113" s="564">
        <v>2018</v>
      </c>
      <c r="I113" s="360"/>
      <c r="J113" s="360">
        <v>0.3</v>
      </c>
      <c r="K113" s="360"/>
      <c r="L113" s="360"/>
      <c r="M113" s="360">
        <v>0.4</v>
      </c>
      <c r="N113" s="360">
        <v>40</v>
      </c>
      <c r="O113" s="498">
        <f t="shared" si="12"/>
        <v>1.6239999999999999</v>
      </c>
      <c r="P113" s="360">
        <v>0</v>
      </c>
      <c r="Q113" s="499">
        <f t="shared" si="13"/>
        <v>0</v>
      </c>
      <c r="R113" s="360"/>
      <c r="S113" s="360"/>
      <c r="T113" s="508">
        <f t="shared" si="7"/>
        <v>2.3239999999999998</v>
      </c>
      <c r="U113" s="508">
        <f t="shared" si="8"/>
        <v>6.3839999999999995</v>
      </c>
      <c r="V113" s="508">
        <f t="shared" si="9"/>
        <v>0.97439999999999993</v>
      </c>
      <c r="W113" s="508">
        <f t="shared" si="10"/>
        <v>7.3583999999999996</v>
      </c>
      <c r="X113" s="509">
        <f t="shared" si="11"/>
        <v>9565.92</v>
      </c>
    </row>
    <row r="114" spans="1:24" s="501" customFormat="1" x14ac:dyDescent="0.2">
      <c r="A114" s="360">
        <v>93</v>
      </c>
      <c r="B114" s="497" t="s">
        <v>346</v>
      </c>
      <c r="C114" s="360" t="s">
        <v>347</v>
      </c>
      <c r="D114" s="360" t="s">
        <v>57</v>
      </c>
      <c r="E114" s="359">
        <v>4.0599999999999996</v>
      </c>
      <c r="F114" s="360">
        <v>1</v>
      </c>
      <c r="G114" s="360">
        <v>12</v>
      </c>
      <c r="H114" s="564">
        <v>2017</v>
      </c>
      <c r="I114" s="360"/>
      <c r="J114" s="360">
        <v>0.3</v>
      </c>
      <c r="K114" s="360"/>
      <c r="L114" s="360"/>
      <c r="M114" s="360">
        <v>0.2</v>
      </c>
      <c r="N114" s="360">
        <v>40</v>
      </c>
      <c r="O114" s="498">
        <f t="shared" si="12"/>
        <v>1.7376800000000001</v>
      </c>
      <c r="P114" s="360">
        <v>7</v>
      </c>
      <c r="Q114" s="499">
        <f t="shared" si="13"/>
        <v>0.28420000000000001</v>
      </c>
      <c r="R114" s="360"/>
      <c r="S114" s="360"/>
      <c r="T114" s="508">
        <f t="shared" si="7"/>
        <v>2.5218800000000003</v>
      </c>
      <c r="U114" s="508">
        <f t="shared" si="8"/>
        <v>6.58188</v>
      </c>
      <c r="V114" s="508">
        <f t="shared" si="9"/>
        <v>1.042608</v>
      </c>
      <c r="W114" s="508">
        <f t="shared" si="10"/>
        <v>7.6244879999999995</v>
      </c>
      <c r="X114" s="509">
        <f t="shared" si="11"/>
        <v>9911.8343999999997</v>
      </c>
    </row>
    <row r="115" spans="1:24" x14ac:dyDescent="0.2">
      <c r="A115" s="834" t="s">
        <v>348</v>
      </c>
      <c r="B115" s="835"/>
      <c r="C115" s="517"/>
      <c r="D115" s="505"/>
      <c r="E115" s="385"/>
      <c r="F115" s="505"/>
      <c r="G115" s="505"/>
      <c r="H115" s="563"/>
      <c r="I115" s="505"/>
      <c r="J115" s="505"/>
      <c r="K115" s="505"/>
      <c r="L115" s="505"/>
      <c r="M115" s="505"/>
      <c r="N115" s="505"/>
      <c r="O115" s="508"/>
      <c r="P115" s="505"/>
      <c r="Q115" s="514"/>
      <c r="R115" s="505"/>
      <c r="S115" s="505"/>
      <c r="T115" s="508">
        <f t="shared" si="7"/>
        <v>0</v>
      </c>
      <c r="U115" s="508">
        <f t="shared" si="8"/>
        <v>0</v>
      </c>
      <c r="V115" s="508">
        <f t="shared" si="9"/>
        <v>0</v>
      </c>
      <c r="W115" s="508">
        <f t="shared" si="10"/>
        <v>0</v>
      </c>
      <c r="X115" s="509">
        <f t="shared" si="11"/>
        <v>0</v>
      </c>
    </row>
    <row r="116" spans="1:24" x14ac:dyDescent="0.2">
      <c r="A116" s="505">
        <v>94</v>
      </c>
      <c r="B116" s="506" t="s">
        <v>22</v>
      </c>
      <c r="C116" s="507">
        <v>24360</v>
      </c>
      <c r="D116" s="505" t="s">
        <v>60</v>
      </c>
      <c r="E116" s="385">
        <v>3.66</v>
      </c>
      <c r="F116" s="505">
        <v>1</v>
      </c>
      <c r="G116" s="505">
        <v>5</v>
      </c>
      <c r="H116" s="563">
        <v>2018</v>
      </c>
      <c r="I116" s="505">
        <v>0.4</v>
      </c>
      <c r="J116" s="505">
        <v>0.3</v>
      </c>
      <c r="K116" s="505"/>
      <c r="L116" s="505"/>
      <c r="M116" s="505"/>
      <c r="N116" s="505">
        <v>40</v>
      </c>
      <c r="O116" s="508">
        <f t="shared" si="12"/>
        <v>1.6240000000000003</v>
      </c>
      <c r="P116" s="505"/>
      <c r="Q116" s="514"/>
      <c r="R116" s="505"/>
      <c r="S116" s="505"/>
      <c r="T116" s="508">
        <f t="shared" si="7"/>
        <v>2.3240000000000003</v>
      </c>
      <c r="U116" s="508">
        <f t="shared" si="8"/>
        <v>5.984</v>
      </c>
      <c r="V116" s="508">
        <f t="shared" si="9"/>
        <v>0.97440000000000015</v>
      </c>
      <c r="W116" s="508">
        <f t="shared" si="10"/>
        <v>6.9584000000000001</v>
      </c>
      <c r="X116" s="509">
        <f t="shared" si="11"/>
        <v>9045.92</v>
      </c>
    </row>
    <row r="117" spans="1:24" x14ac:dyDescent="0.2">
      <c r="A117" s="505">
        <v>95</v>
      </c>
      <c r="B117" s="506" t="s">
        <v>349</v>
      </c>
      <c r="C117" s="505" t="s">
        <v>350</v>
      </c>
      <c r="D117" s="505" t="s">
        <v>60</v>
      </c>
      <c r="E117" s="385">
        <v>3.86</v>
      </c>
      <c r="F117" s="505">
        <v>1</v>
      </c>
      <c r="G117" s="505">
        <v>5</v>
      </c>
      <c r="H117" s="563">
        <v>2017</v>
      </c>
      <c r="I117" s="505">
        <v>0.3</v>
      </c>
      <c r="J117" s="505">
        <v>0.3</v>
      </c>
      <c r="K117" s="505"/>
      <c r="L117" s="505"/>
      <c r="M117" s="525"/>
      <c r="N117" s="505">
        <v>40</v>
      </c>
      <c r="O117" s="508">
        <f t="shared" si="12"/>
        <v>1.6640000000000001</v>
      </c>
      <c r="P117" s="505"/>
      <c r="Q117" s="514"/>
      <c r="R117" s="505"/>
      <c r="S117" s="505"/>
      <c r="T117" s="508">
        <f t="shared" si="7"/>
        <v>2.2640000000000002</v>
      </c>
      <c r="U117" s="508">
        <f t="shared" si="8"/>
        <v>6.1240000000000006</v>
      </c>
      <c r="V117" s="508">
        <f t="shared" si="9"/>
        <v>0.99840000000000007</v>
      </c>
      <c r="W117" s="508">
        <f t="shared" si="10"/>
        <v>7.1224000000000007</v>
      </c>
      <c r="X117" s="509">
        <f t="shared" si="11"/>
        <v>9259.1200000000008</v>
      </c>
    </row>
    <row r="118" spans="1:24" x14ac:dyDescent="0.2">
      <c r="A118" s="505">
        <v>96</v>
      </c>
      <c r="B118" s="506" t="s">
        <v>351</v>
      </c>
      <c r="C118" s="507">
        <v>32144</v>
      </c>
      <c r="D118" s="505" t="s">
        <v>352</v>
      </c>
      <c r="E118" s="385">
        <v>2.34</v>
      </c>
      <c r="F118" s="505">
        <v>5</v>
      </c>
      <c r="G118" s="505">
        <v>11</v>
      </c>
      <c r="H118" s="563">
        <v>2015</v>
      </c>
      <c r="I118" s="505"/>
      <c r="J118" s="505">
        <v>0.3</v>
      </c>
      <c r="K118" s="505"/>
      <c r="L118" s="505"/>
      <c r="M118" s="525">
        <v>0.2</v>
      </c>
      <c r="N118" s="505">
        <v>40</v>
      </c>
      <c r="O118" s="508">
        <f t="shared" si="12"/>
        <v>0.93599999999999994</v>
      </c>
      <c r="P118" s="505"/>
      <c r="Q118" s="514"/>
      <c r="R118" s="505"/>
      <c r="S118" s="505"/>
      <c r="T118" s="508">
        <f t="shared" si="7"/>
        <v>1.4359999999999999</v>
      </c>
      <c r="U118" s="508">
        <f t="shared" si="8"/>
        <v>3.7759999999999998</v>
      </c>
      <c r="V118" s="508">
        <f t="shared" si="9"/>
        <v>0.56159999999999999</v>
      </c>
      <c r="W118" s="508">
        <f t="shared" si="10"/>
        <v>4.3376000000000001</v>
      </c>
      <c r="X118" s="509">
        <f t="shared" si="11"/>
        <v>5638.88</v>
      </c>
    </row>
    <row r="119" spans="1:24" s="501" customFormat="1" x14ac:dyDescent="0.2">
      <c r="A119" s="360">
        <v>97</v>
      </c>
      <c r="B119" s="497" t="s">
        <v>353</v>
      </c>
      <c r="C119" s="547">
        <v>25634</v>
      </c>
      <c r="D119" s="360" t="s">
        <v>60</v>
      </c>
      <c r="E119" s="359">
        <v>3.86</v>
      </c>
      <c r="F119" s="360">
        <v>1</v>
      </c>
      <c r="G119" s="360">
        <v>10</v>
      </c>
      <c r="H119" s="564">
        <v>2017</v>
      </c>
      <c r="I119" s="360"/>
      <c r="J119" s="360">
        <v>0.3</v>
      </c>
      <c r="K119" s="360"/>
      <c r="L119" s="360"/>
      <c r="M119" s="554"/>
      <c r="N119" s="360">
        <v>40</v>
      </c>
      <c r="O119" s="498">
        <f t="shared" si="12"/>
        <v>1.544</v>
      </c>
      <c r="P119" s="360"/>
      <c r="Q119" s="499"/>
      <c r="R119" s="360"/>
      <c r="S119" s="360"/>
      <c r="T119" s="508">
        <f t="shared" si="7"/>
        <v>1.8440000000000001</v>
      </c>
      <c r="U119" s="508">
        <f t="shared" si="8"/>
        <v>5.7039999999999997</v>
      </c>
      <c r="V119" s="508">
        <f t="shared" si="9"/>
        <v>0.9264</v>
      </c>
      <c r="W119" s="508">
        <f t="shared" si="10"/>
        <v>6.6303999999999998</v>
      </c>
      <c r="X119" s="509">
        <f t="shared" si="11"/>
        <v>8619.52</v>
      </c>
    </row>
    <row r="120" spans="1:24" x14ac:dyDescent="0.2">
      <c r="A120" s="505">
        <v>98</v>
      </c>
      <c r="B120" s="506" t="s">
        <v>10</v>
      </c>
      <c r="C120" s="507">
        <v>29992</v>
      </c>
      <c r="D120" s="505" t="s">
        <v>60</v>
      </c>
      <c r="E120" s="385">
        <v>2.66</v>
      </c>
      <c r="F120" s="505">
        <v>2</v>
      </c>
      <c r="G120" s="505">
        <v>6</v>
      </c>
      <c r="H120" s="563">
        <v>2018</v>
      </c>
      <c r="I120" s="505"/>
      <c r="J120" s="505">
        <v>0.3</v>
      </c>
      <c r="K120" s="505"/>
      <c r="L120" s="505"/>
      <c r="M120" s="525"/>
      <c r="N120" s="505">
        <v>40</v>
      </c>
      <c r="O120" s="508">
        <f t="shared" si="12"/>
        <v>1.0640000000000001</v>
      </c>
      <c r="P120" s="505"/>
      <c r="Q120" s="514"/>
      <c r="R120" s="505"/>
      <c r="S120" s="505"/>
      <c r="T120" s="508">
        <f t="shared" si="7"/>
        <v>1.3640000000000001</v>
      </c>
      <c r="U120" s="508">
        <f t="shared" si="8"/>
        <v>4.024</v>
      </c>
      <c r="V120" s="508">
        <f t="shared" si="9"/>
        <v>0.63840000000000008</v>
      </c>
      <c r="W120" s="508">
        <f t="shared" si="10"/>
        <v>4.6623999999999999</v>
      </c>
      <c r="X120" s="509">
        <f t="shared" si="11"/>
        <v>6061.12</v>
      </c>
    </row>
    <row r="121" spans="1:24" x14ac:dyDescent="0.2">
      <c r="A121" s="505">
        <v>99</v>
      </c>
      <c r="B121" s="506" t="s">
        <v>354</v>
      </c>
      <c r="C121" s="505" t="s">
        <v>355</v>
      </c>
      <c r="D121" s="505" t="s">
        <v>60</v>
      </c>
      <c r="E121" s="385">
        <v>2.46</v>
      </c>
      <c r="F121" s="505">
        <v>2</v>
      </c>
      <c r="G121" s="505">
        <v>12</v>
      </c>
      <c r="H121" s="563">
        <v>2016</v>
      </c>
      <c r="I121" s="505"/>
      <c r="J121" s="505">
        <v>0.3</v>
      </c>
      <c r="K121" s="505"/>
      <c r="L121" s="505"/>
      <c r="M121" s="525"/>
      <c r="N121" s="505">
        <v>40</v>
      </c>
      <c r="O121" s="508">
        <f t="shared" si="12"/>
        <v>0.98399999999999999</v>
      </c>
      <c r="P121" s="505"/>
      <c r="Q121" s="514"/>
      <c r="R121" s="505"/>
      <c r="S121" s="505"/>
      <c r="T121" s="508">
        <f t="shared" si="7"/>
        <v>1.284</v>
      </c>
      <c r="U121" s="508">
        <f t="shared" si="8"/>
        <v>3.7439999999999998</v>
      </c>
      <c r="V121" s="508">
        <f t="shared" si="9"/>
        <v>0.59040000000000004</v>
      </c>
      <c r="W121" s="508">
        <f t="shared" si="10"/>
        <v>4.3343999999999996</v>
      </c>
      <c r="X121" s="509">
        <f t="shared" si="11"/>
        <v>5634.7199999999993</v>
      </c>
    </row>
    <row r="122" spans="1:24" x14ac:dyDescent="0.2">
      <c r="A122" s="505">
        <v>100</v>
      </c>
      <c r="B122" s="506" t="s">
        <v>14</v>
      </c>
      <c r="C122" s="507">
        <v>33202</v>
      </c>
      <c r="D122" s="505" t="s">
        <v>60</v>
      </c>
      <c r="E122" s="385">
        <v>2.2599999999999998</v>
      </c>
      <c r="F122" s="505">
        <v>13</v>
      </c>
      <c r="G122" s="505">
        <v>4</v>
      </c>
      <c r="H122" s="563">
        <v>2018</v>
      </c>
      <c r="I122" s="505"/>
      <c r="J122" s="505">
        <v>0.3</v>
      </c>
      <c r="K122" s="505"/>
      <c r="L122" s="505"/>
      <c r="M122" s="525"/>
      <c r="N122" s="505">
        <v>40</v>
      </c>
      <c r="O122" s="508">
        <f t="shared" si="12"/>
        <v>0.90399999999999991</v>
      </c>
      <c r="P122" s="505"/>
      <c r="Q122" s="514"/>
      <c r="R122" s="505"/>
      <c r="S122" s="505"/>
      <c r="T122" s="508">
        <f t="shared" si="7"/>
        <v>1.204</v>
      </c>
      <c r="U122" s="508">
        <f t="shared" si="8"/>
        <v>3.4639999999999995</v>
      </c>
      <c r="V122" s="508">
        <f t="shared" si="9"/>
        <v>0.54239999999999999</v>
      </c>
      <c r="W122" s="508">
        <f t="shared" si="10"/>
        <v>4.0063999999999993</v>
      </c>
      <c r="X122" s="509">
        <f t="shared" si="11"/>
        <v>5208.3199999999988</v>
      </c>
    </row>
    <row r="123" spans="1:24" x14ac:dyDescent="0.2">
      <c r="A123" s="505">
        <v>101</v>
      </c>
      <c r="B123" s="506" t="s">
        <v>356</v>
      </c>
      <c r="C123" s="507">
        <v>29955</v>
      </c>
      <c r="D123" s="505" t="s">
        <v>60</v>
      </c>
      <c r="E123" s="385">
        <v>2.66</v>
      </c>
      <c r="F123" s="505">
        <v>1</v>
      </c>
      <c r="G123" s="505">
        <v>11</v>
      </c>
      <c r="H123" s="563">
        <v>2016</v>
      </c>
      <c r="I123" s="505"/>
      <c r="J123" s="505">
        <v>0.3</v>
      </c>
      <c r="K123" s="505"/>
      <c r="L123" s="505"/>
      <c r="M123" s="525"/>
      <c r="N123" s="505">
        <v>40</v>
      </c>
      <c r="O123" s="508">
        <f t="shared" si="12"/>
        <v>1.0640000000000001</v>
      </c>
      <c r="P123" s="505"/>
      <c r="Q123" s="514"/>
      <c r="R123" s="516"/>
      <c r="S123" s="525"/>
      <c r="T123" s="508">
        <f t="shared" si="7"/>
        <v>1.3640000000000001</v>
      </c>
      <c r="U123" s="508">
        <f t="shared" si="8"/>
        <v>4.024</v>
      </c>
      <c r="V123" s="508">
        <f t="shared" si="9"/>
        <v>0.63840000000000008</v>
      </c>
      <c r="W123" s="508">
        <f t="shared" si="10"/>
        <v>4.6623999999999999</v>
      </c>
      <c r="X123" s="509">
        <f t="shared" si="11"/>
        <v>6061.12</v>
      </c>
    </row>
    <row r="124" spans="1:24" s="556" customFormat="1" x14ac:dyDescent="0.2">
      <c r="A124" s="555">
        <v>102</v>
      </c>
      <c r="B124" s="549" t="s">
        <v>38</v>
      </c>
      <c r="C124" s="550">
        <v>31310</v>
      </c>
      <c r="D124" s="477" t="s">
        <v>60</v>
      </c>
      <c r="E124" s="476">
        <v>2.46</v>
      </c>
      <c r="F124" s="477">
        <v>1</v>
      </c>
      <c r="G124" s="477">
        <v>5</v>
      </c>
      <c r="H124" s="564">
        <v>2016</v>
      </c>
      <c r="I124" s="477"/>
      <c r="J124" s="477">
        <v>0.3</v>
      </c>
      <c r="K124" s="477"/>
      <c r="L124" s="477"/>
      <c r="M124" s="477"/>
      <c r="N124" s="477">
        <v>40</v>
      </c>
      <c r="O124" s="475">
        <f t="shared" si="12"/>
        <v>0.98399999999999999</v>
      </c>
      <c r="P124" s="477"/>
      <c r="Q124" s="475"/>
      <c r="R124" s="551"/>
      <c r="S124" s="477"/>
      <c r="T124" s="508">
        <f t="shared" si="7"/>
        <v>1.284</v>
      </c>
      <c r="U124" s="508">
        <f t="shared" si="8"/>
        <v>3.7439999999999998</v>
      </c>
      <c r="V124" s="508">
        <f t="shared" si="9"/>
        <v>0.59040000000000004</v>
      </c>
      <c r="W124" s="508">
        <f t="shared" si="10"/>
        <v>4.3343999999999996</v>
      </c>
      <c r="X124" s="509">
        <f t="shared" si="11"/>
        <v>5634.7199999999993</v>
      </c>
    </row>
    <row r="125" spans="1:24" x14ac:dyDescent="0.2">
      <c r="A125" s="505">
        <v>103</v>
      </c>
      <c r="B125" s="506" t="s">
        <v>357</v>
      </c>
      <c r="C125" s="507">
        <v>31853</v>
      </c>
      <c r="D125" s="505" t="s">
        <v>60</v>
      </c>
      <c r="E125" s="385">
        <v>2.46</v>
      </c>
      <c r="F125" s="505">
        <v>1</v>
      </c>
      <c r="G125" s="505">
        <v>6</v>
      </c>
      <c r="H125" s="563">
        <v>2017</v>
      </c>
      <c r="I125" s="505"/>
      <c r="J125" s="505">
        <v>0.3</v>
      </c>
      <c r="K125" s="505"/>
      <c r="L125" s="505"/>
      <c r="M125" s="525"/>
      <c r="N125" s="505">
        <v>40</v>
      </c>
      <c r="O125" s="508">
        <f t="shared" si="12"/>
        <v>0.98399999999999999</v>
      </c>
      <c r="P125" s="505"/>
      <c r="Q125" s="514"/>
      <c r="R125" s="516"/>
      <c r="S125" s="505"/>
      <c r="T125" s="508">
        <f t="shared" si="7"/>
        <v>1.284</v>
      </c>
      <c r="U125" s="508">
        <f t="shared" si="8"/>
        <v>3.7439999999999998</v>
      </c>
      <c r="V125" s="508">
        <f t="shared" si="9"/>
        <v>0.59040000000000004</v>
      </c>
      <c r="W125" s="508">
        <f t="shared" si="10"/>
        <v>4.3343999999999996</v>
      </c>
      <c r="X125" s="509">
        <f t="shared" si="11"/>
        <v>5634.7199999999993</v>
      </c>
    </row>
    <row r="126" spans="1:24" x14ac:dyDescent="0.2">
      <c r="A126" s="834" t="s">
        <v>358</v>
      </c>
      <c r="B126" s="835"/>
      <c r="C126" s="517"/>
      <c r="D126" s="505"/>
      <c r="E126" s="385"/>
      <c r="F126" s="505"/>
      <c r="G126" s="505"/>
      <c r="H126" s="563"/>
      <c r="I126" s="505"/>
      <c r="J126" s="505"/>
      <c r="K126" s="505"/>
      <c r="L126" s="505"/>
      <c r="M126" s="505"/>
      <c r="N126" s="505"/>
      <c r="O126" s="508"/>
      <c r="P126" s="505"/>
      <c r="Q126" s="514"/>
      <c r="R126" s="505"/>
      <c r="S126" s="505"/>
      <c r="T126" s="508">
        <f t="shared" si="7"/>
        <v>0</v>
      </c>
      <c r="U126" s="508">
        <f t="shared" si="8"/>
        <v>0</v>
      </c>
      <c r="V126" s="508">
        <f t="shared" si="9"/>
        <v>0</v>
      </c>
      <c r="W126" s="508">
        <f t="shared" si="10"/>
        <v>0</v>
      </c>
      <c r="X126" s="509">
        <f t="shared" si="11"/>
        <v>0</v>
      </c>
    </row>
    <row r="127" spans="1:24" x14ac:dyDescent="0.2">
      <c r="A127" s="505">
        <v>104</v>
      </c>
      <c r="B127" s="506" t="s">
        <v>359</v>
      </c>
      <c r="C127" s="505" t="s">
        <v>360</v>
      </c>
      <c r="D127" s="505" t="s">
        <v>67</v>
      </c>
      <c r="E127" s="385">
        <v>4.9800000000000004</v>
      </c>
      <c r="F127" s="505">
        <v>1</v>
      </c>
      <c r="G127" s="505">
        <v>11</v>
      </c>
      <c r="H127" s="563">
        <v>2015</v>
      </c>
      <c r="I127" s="505">
        <v>0.4</v>
      </c>
      <c r="J127" s="505">
        <v>0.3</v>
      </c>
      <c r="K127" s="505"/>
      <c r="L127" s="505"/>
      <c r="M127" s="505"/>
      <c r="N127" s="505">
        <v>70</v>
      </c>
      <c r="O127" s="508">
        <f t="shared" si="12"/>
        <v>3.7660000000000005</v>
      </c>
      <c r="P127" s="505"/>
      <c r="Q127" s="514"/>
      <c r="R127" s="505"/>
      <c r="S127" s="505"/>
      <c r="T127" s="508">
        <f t="shared" si="7"/>
        <v>4.4660000000000002</v>
      </c>
      <c r="U127" s="508">
        <f t="shared" si="8"/>
        <v>9.4460000000000015</v>
      </c>
      <c r="V127" s="508">
        <f t="shared" si="9"/>
        <v>1.2912000000000001</v>
      </c>
      <c r="W127" s="508">
        <f t="shared" si="10"/>
        <v>10.737200000000001</v>
      </c>
      <c r="X127" s="509">
        <f t="shared" si="11"/>
        <v>13958.360000000002</v>
      </c>
    </row>
    <row r="128" spans="1:24" x14ac:dyDescent="0.2">
      <c r="A128" s="505">
        <v>105</v>
      </c>
      <c r="B128" s="506" t="s">
        <v>17</v>
      </c>
      <c r="C128" s="507">
        <v>32552</v>
      </c>
      <c r="D128" s="505" t="s">
        <v>59</v>
      </c>
      <c r="E128" s="385">
        <v>2.2599999999999998</v>
      </c>
      <c r="F128" s="505">
        <v>13</v>
      </c>
      <c r="G128" s="505">
        <v>4</v>
      </c>
      <c r="H128" s="563">
        <v>2018</v>
      </c>
      <c r="I128" s="505"/>
      <c r="J128" s="505">
        <v>0.3</v>
      </c>
      <c r="K128" s="505"/>
      <c r="L128" s="505"/>
      <c r="M128" s="505"/>
      <c r="N128" s="505">
        <v>70</v>
      </c>
      <c r="O128" s="508">
        <f t="shared" si="12"/>
        <v>1.5819999999999999</v>
      </c>
      <c r="P128" s="505"/>
      <c r="Q128" s="514"/>
      <c r="R128" s="505"/>
      <c r="S128" s="505"/>
      <c r="T128" s="508">
        <f t="shared" si="7"/>
        <v>1.8819999999999999</v>
      </c>
      <c r="U128" s="508">
        <f t="shared" si="8"/>
        <v>4.1419999999999995</v>
      </c>
      <c r="V128" s="508">
        <f t="shared" si="9"/>
        <v>0.54239999999999999</v>
      </c>
      <c r="W128" s="508">
        <f t="shared" si="10"/>
        <v>4.6843999999999992</v>
      </c>
      <c r="X128" s="509">
        <f t="shared" si="11"/>
        <v>6089.7199999999993</v>
      </c>
    </row>
    <row r="129" spans="1:24" x14ac:dyDescent="0.2">
      <c r="A129" s="505">
        <v>106</v>
      </c>
      <c r="B129" s="506" t="s">
        <v>361</v>
      </c>
      <c r="C129" s="505" t="s">
        <v>362</v>
      </c>
      <c r="D129" s="505" t="s">
        <v>57</v>
      </c>
      <c r="E129" s="385">
        <v>2.46</v>
      </c>
      <c r="F129" s="505">
        <v>2</v>
      </c>
      <c r="G129" s="505">
        <v>12</v>
      </c>
      <c r="H129" s="563">
        <v>2016</v>
      </c>
      <c r="I129" s="505"/>
      <c r="J129" s="505">
        <v>0.3</v>
      </c>
      <c r="K129" s="505"/>
      <c r="L129" s="505"/>
      <c r="M129" s="505"/>
      <c r="N129" s="505">
        <v>70</v>
      </c>
      <c r="O129" s="508">
        <f t="shared" si="12"/>
        <v>1.722</v>
      </c>
      <c r="P129" s="505"/>
      <c r="Q129" s="514"/>
      <c r="R129" s="505"/>
      <c r="S129" s="505"/>
      <c r="T129" s="508">
        <f t="shared" si="7"/>
        <v>2.0219999999999998</v>
      </c>
      <c r="U129" s="508">
        <f t="shared" si="8"/>
        <v>4.4819999999999993</v>
      </c>
      <c r="V129" s="508">
        <f t="shared" si="9"/>
        <v>0.59040000000000004</v>
      </c>
      <c r="W129" s="508">
        <f t="shared" si="10"/>
        <v>5.0723999999999991</v>
      </c>
      <c r="X129" s="509">
        <f t="shared" si="11"/>
        <v>6594.119999999999</v>
      </c>
    </row>
    <row r="130" spans="1:24" s="501" customFormat="1" x14ac:dyDescent="0.2">
      <c r="A130" s="360">
        <v>107</v>
      </c>
      <c r="B130" s="497" t="s">
        <v>363</v>
      </c>
      <c r="C130" s="360" t="s">
        <v>364</v>
      </c>
      <c r="D130" s="360" t="s">
        <v>59</v>
      </c>
      <c r="E130" s="359">
        <v>3.86</v>
      </c>
      <c r="F130" s="360">
        <v>1</v>
      </c>
      <c r="G130" s="360">
        <v>12</v>
      </c>
      <c r="H130" s="564">
        <v>2017</v>
      </c>
      <c r="I130" s="360"/>
      <c r="J130" s="360">
        <v>0.3</v>
      </c>
      <c r="K130" s="360"/>
      <c r="L130" s="360"/>
      <c r="M130" s="360"/>
      <c r="N130" s="360">
        <v>40</v>
      </c>
      <c r="O130" s="498">
        <f t="shared" si="12"/>
        <v>1.544</v>
      </c>
      <c r="P130" s="360"/>
      <c r="Q130" s="499"/>
      <c r="R130" s="360"/>
      <c r="S130" s="360"/>
      <c r="T130" s="508">
        <f t="shared" si="7"/>
        <v>1.8440000000000001</v>
      </c>
      <c r="U130" s="508">
        <f t="shared" si="8"/>
        <v>5.7039999999999997</v>
      </c>
      <c r="V130" s="508">
        <f t="shared" si="9"/>
        <v>0.9264</v>
      </c>
      <c r="W130" s="508">
        <f t="shared" si="10"/>
        <v>6.6303999999999998</v>
      </c>
      <c r="X130" s="509">
        <f t="shared" si="11"/>
        <v>8619.52</v>
      </c>
    </row>
    <row r="131" spans="1:24" x14ac:dyDescent="0.2">
      <c r="A131" s="505">
        <v>108</v>
      </c>
      <c r="B131" s="520" t="s">
        <v>136</v>
      </c>
      <c r="C131" s="519" t="s">
        <v>365</v>
      </c>
      <c r="D131" s="519">
        <v>16122</v>
      </c>
      <c r="E131" s="522">
        <v>3.63</v>
      </c>
      <c r="F131" s="519">
        <v>1</v>
      </c>
      <c r="G131" s="519">
        <v>12</v>
      </c>
      <c r="H131" s="563">
        <v>2017</v>
      </c>
      <c r="I131" s="519"/>
      <c r="J131" s="519">
        <v>0.3</v>
      </c>
      <c r="K131" s="519"/>
      <c r="L131" s="519"/>
      <c r="M131" s="519"/>
      <c r="N131" s="519">
        <v>40</v>
      </c>
      <c r="O131" s="523">
        <f t="shared" si="12"/>
        <v>1.56816</v>
      </c>
      <c r="P131" s="519">
        <v>8</v>
      </c>
      <c r="Q131" s="523">
        <f t="shared" si="13"/>
        <v>0.29039999999999999</v>
      </c>
      <c r="R131" s="519"/>
      <c r="S131" s="519"/>
      <c r="T131" s="508">
        <f t="shared" si="7"/>
        <v>2.15856</v>
      </c>
      <c r="U131" s="508">
        <f t="shared" si="8"/>
        <v>5.7885600000000004</v>
      </c>
      <c r="V131" s="508">
        <f t="shared" si="9"/>
        <v>0.94089599999999995</v>
      </c>
      <c r="W131" s="508">
        <f t="shared" si="10"/>
        <v>6.7294560000000008</v>
      </c>
      <c r="X131" s="509">
        <f t="shared" si="11"/>
        <v>8748.2928000000011</v>
      </c>
    </row>
    <row r="132" spans="1:24" x14ac:dyDescent="0.2">
      <c r="A132" s="834" t="s">
        <v>404</v>
      </c>
      <c r="B132" s="835"/>
      <c r="C132" s="526"/>
      <c r="D132" s="517"/>
      <c r="E132" s="385"/>
      <c r="F132" s="505"/>
      <c r="G132" s="505"/>
      <c r="H132" s="563"/>
      <c r="I132" s="505"/>
      <c r="J132" s="505"/>
      <c r="K132" s="505"/>
      <c r="L132" s="505"/>
      <c r="M132" s="505"/>
      <c r="N132" s="505"/>
      <c r="O132" s="508"/>
      <c r="P132" s="505"/>
      <c r="Q132" s="514"/>
      <c r="R132" s="505"/>
      <c r="S132" s="505"/>
      <c r="T132" s="508">
        <f t="shared" si="7"/>
        <v>0</v>
      </c>
      <c r="U132" s="508">
        <f t="shared" si="8"/>
        <v>0</v>
      </c>
      <c r="V132" s="508">
        <f t="shared" si="9"/>
        <v>0</v>
      </c>
      <c r="W132" s="508">
        <f t="shared" si="10"/>
        <v>0</v>
      </c>
      <c r="X132" s="509">
        <f t="shared" si="11"/>
        <v>0</v>
      </c>
    </row>
    <row r="133" spans="1:24" x14ac:dyDescent="0.2">
      <c r="A133" s="505">
        <v>109</v>
      </c>
      <c r="B133" s="506" t="s">
        <v>366</v>
      </c>
      <c r="C133" s="507">
        <v>31547</v>
      </c>
      <c r="D133" s="505" t="s">
        <v>112</v>
      </c>
      <c r="E133" s="385">
        <v>2.67</v>
      </c>
      <c r="F133" s="505">
        <v>1</v>
      </c>
      <c r="G133" s="505">
        <v>1</v>
      </c>
      <c r="H133" s="563">
        <v>2016</v>
      </c>
      <c r="I133" s="505">
        <v>0.4</v>
      </c>
      <c r="J133" s="505">
        <v>0.3</v>
      </c>
      <c r="K133" s="505"/>
      <c r="L133" s="505"/>
      <c r="M133" s="505">
        <v>0.2</v>
      </c>
      <c r="N133" s="505">
        <v>70</v>
      </c>
      <c r="O133" s="508">
        <f t="shared" si="12"/>
        <v>2.1489999999999996</v>
      </c>
      <c r="P133" s="505"/>
      <c r="Q133" s="514"/>
      <c r="R133" s="516"/>
      <c r="S133" s="505">
        <v>0.4</v>
      </c>
      <c r="T133" s="508">
        <f t="shared" si="7"/>
        <v>3.4489999999999994</v>
      </c>
      <c r="U133" s="508">
        <f t="shared" si="8"/>
        <v>6.1189999999999998</v>
      </c>
      <c r="V133" s="508">
        <f t="shared" si="9"/>
        <v>0.7367999999999999</v>
      </c>
      <c r="W133" s="508">
        <f t="shared" si="10"/>
        <v>6.8557999999999995</v>
      </c>
      <c r="X133" s="509">
        <f t="shared" si="11"/>
        <v>8912.5399999999991</v>
      </c>
    </row>
    <row r="134" spans="1:24" x14ac:dyDescent="0.2">
      <c r="A134" s="505">
        <v>110</v>
      </c>
      <c r="B134" s="506" t="s">
        <v>367</v>
      </c>
      <c r="C134" s="507">
        <v>33601</v>
      </c>
      <c r="D134" s="505" t="s">
        <v>112</v>
      </c>
      <c r="E134" s="385">
        <v>2.34</v>
      </c>
      <c r="F134" s="505">
        <v>1</v>
      </c>
      <c r="G134" s="505">
        <v>1</v>
      </c>
      <c r="H134" s="563">
        <v>2016</v>
      </c>
      <c r="I134" s="505">
        <v>0.3</v>
      </c>
      <c r="J134" s="505">
        <v>0.3</v>
      </c>
      <c r="K134" s="505"/>
      <c r="L134" s="505"/>
      <c r="M134" s="505">
        <v>0.2</v>
      </c>
      <c r="N134" s="505">
        <v>40</v>
      </c>
      <c r="O134" s="508">
        <f t="shared" si="12"/>
        <v>1.0559999999999998</v>
      </c>
      <c r="P134" s="505"/>
      <c r="Q134" s="514"/>
      <c r="R134" s="516"/>
      <c r="S134" s="505">
        <v>0.4</v>
      </c>
      <c r="T134" s="508">
        <f t="shared" si="7"/>
        <v>2.2559999999999998</v>
      </c>
      <c r="U134" s="508">
        <f t="shared" si="8"/>
        <v>4.5960000000000001</v>
      </c>
      <c r="V134" s="508">
        <f t="shared" si="9"/>
        <v>0.63359999999999994</v>
      </c>
      <c r="W134" s="508">
        <f t="shared" si="10"/>
        <v>5.2295999999999996</v>
      </c>
      <c r="X134" s="509">
        <f t="shared" si="11"/>
        <v>6798.48</v>
      </c>
    </row>
    <row r="135" spans="1:24" x14ac:dyDescent="0.2">
      <c r="A135" s="505">
        <v>111</v>
      </c>
      <c r="B135" s="506" t="s">
        <v>368</v>
      </c>
      <c r="C135" s="507">
        <v>29653</v>
      </c>
      <c r="D135" s="505" t="s">
        <v>59</v>
      </c>
      <c r="E135" s="385">
        <v>2.66</v>
      </c>
      <c r="F135" s="505">
        <v>15</v>
      </c>
      <c r="G135" s="505">
        <v>8</v>
      </c>
      <c r="H135" s="563">
        <v>2016</v>
      </c>
      <c r="I135" s="505"/>
      <c r="J135" s="505">
        <v>0.3</v>
      </c>
      <c r="K135" s="505"/>
      <c r="L135" s="505"/>
      <c r="M135" s="505">
        <v>0.2</v>
      </c>
      <c r="N135" s="505">
        <v>40</v>
      </c>
      <c r="O135" s="508">
        <f t="shared" si="12"/>
        <v>1.0640000000000001</v>
      </c>
      <c r="P135" s="505"/>
      <c r="Q135" s="514"/>
      <c r="R135" s="516"/>
      <c r="S135" s="505">
        <v>0.4</v>
      </c>
      <c r="T135" s="508">
        <f t="shared" si="7"/>
        <v>1.964</v>
      </c>
      <c r="U135" s="508">
        <f t="shared" si="8"/>
        <v>4.6240000000000006</v>
      </c>
      <c r="V135" s="508">
        <f t="shared" si="9"/>
        <v>0.63840000000000008</v>
      </c>
      <c r="W135" s="508">
        <f t="shared" si="10"/>
        <v>5.2624000000000004</v>
      </c>
      <c r="X135" s="509">
        <f t="shared" si="11"/>
        <v>6841.1200000000008</v>
      </c>
    </row>
    <row r="136" spans="1:24" x14ac:dyDescent="0.2">
      <c r="A136" s="505">
        <v>112</v>
      </c>
      <c r="B136" s="506" t="s">
        <v>36</v>
      </c>
      <c r="C136" s="507">
        <v>25431</v>
      </c>
      <c r="D136" s="505" t="s">
        <v>59</v>
      </c>
      <c r="E136" s="385">
        <v>4.0599999999999996</v>
      </c>
      <c r="F136" s="505">
        <v>1</v>
      </c>
      <c r="G136" s="505">
        <v>1</v>
      </c>
      <c r="H136" s="563">
        <v>2016</v>
      </c>
      <c r="I136" s="505"/>
      <c r="J136" s="505">
        <v>0.3</v>
      </c>
      <c r="K136" s="505"/>
      <c r="L136" s="505"/>
      <c r="M136" s="505">
        <v>0.2</v>
      </c>
      <c r="N136" s="505">
        <v>40</v>
      </c>
      <c r="O136" s="508">
        <f t="shared" si="12"/>
        <v>1.6239999999999999</v>
      </c>
      <c r="P136" s="505"/>
      <c r="Q136" s="514"/>
      <c r="R136" s="516"/>
      <c r="S136" s="505">
        <v>0.4</v>
      </c>
      <c r="T136" s="508">
        <f t="shared" si="7"/>
        <v>2.5239999999999996</v>
      </c>
      <c r="U136" s="508">
        <f t="shared" si="8"/>
        <v>6.5839999999999996</v>
      </c>
      <c r="V136" s="508">
        <f t="shared" si="9"/>
        <v>0.97439999999999993</v>
      </c>
      <c r="W136" s="508">
        <f t="shared" si="10"/>
        <v>7.5583999999999998</v>
      </c>
      <c r="X136" s="509">
        <f t="shared" si="11"/>
        <v>9825.92</v>
      </c>
    </row>
    <row r="137" spans="1:24" s="501" customFormat="1" x14ac:dyDescent="0.2">
      <c r="A137" s="360">
        <v>113</v>
      </c>
      <c r="B137" s="497" t="s">
        <v>369</v>
      </c>
      <c r="C137" s="547">
        <v>26378</v>
      </c>
      <c r="D137" s="360" t="s">
        <v>57</v>
      </c>
      <c r="E137" s="359">
        <v>2.46</v>
      </c>
      <c r="F137" s="360">
        <v>1</v>
      </c>
      <c r="G137" s="360">
        <v>11</v>
      </c>
      <c r="H137" s="564">
        <v>2017</v>
      </c>
      <c r="I137" s="360"/>
      <c r="J137" s="360">
        <v>0.3</v>
      </c>
      <c r="K137" s="360"/>
      <c r="L137" s="360"/>
      <c r="M137" s="360">
        <v>0.2</v>
      </c>
      <c r="N137" s="360">
        <v>70</v>
      </c>
      <c r="O137" s="498">
        <f t="shared" si="12"/>
        <v>1.722</v>
      </c>
      <c r="P137" s="360"/>
      <c r="Q137" s="499"/>
      <c r="R137" s="552"/>
      <c r="S137" s="360">
        <v>0.4</v>
      </c>
      <c r="T137" s="508">
        <f t="shared" si="7"/>
        <v>2.6219999999999999</v>
      </c>
      <c r="U137" s="508">
        <f t="shared" si="8"/>
        <v>5.0819999999999999</v>
      </c>
      <c r="V137" s="508">
        <f t="shared" si="9"/>
        <v>0.59040000000000004</v>
      </c>
      <c r="W137" s="508">
        <f t="shared" si="10"/>
        <v>5.6723999999999997</v>
      </c>
      <c r="X137" s="509">
        <f t="shared" si="11"/>
        <v>7374.12</v>
      </c>
    </row>
    <row r="138" spans="1:24" x14ac:dyDescent="0.2">
      <c r="A138" s="505">
        <v>114</v>
      </c>
      <c r="B138" s="506" t="s">
        <v>370</v>
      </c>
      <c r="C138" s="507">
        <v>31608</v>
      </c>
      <c r="D138" s="505" t="s">
        <v>57</v>
      </c>
      <c r="E138" s="385">
        <v>2.46</v>
      </c>
      <c r="F138" s="505">
        <v>1</v>
      </c>
      <c r="G138" s="505">
        <v>6</v>
      </c>
      <c r="H138" s="563">
        <v>2017</v>
      </c>
      <c r="I138" s="505"/>
      <c r="J138" s="505">
        <v>0.3</v>
      </c>
      <c r="K138" s="505"/>
      <c r="L138" s="505"/>
      <c r="M138" s="505">
        <v>0.2</v>
      </c>
      <c r="N138" s="505">
        <v>40</v>
      </c>
      <c r="O138" s="508">
        <f t="shared" si="12"/>
        <v>0.98399999999999999</v>
      </c>
      <c r="P138" s="505"/>
      <c r="Q138" s="514"/>
      <c r="R138" s="516"/>
      <c r="S138" s="505">
        <v>0.4</v>
      </c>
      <c r="T138" s="508">
        <f t="shared" si="7"/>
        <v>1.8839999999999999</v>
      </c>
      <c r="U138" s="508">
        <f t="shared" si="8"/>
        <v>4.3439999999999994</v>
      </c>
      <c r="V138" s="508">
        <f t="shared" si="9"/>
        <v>0.59040000000000004</v>
      </c>
      <c r="W138" s="508">
        <f t="shared" si="10"/>
        <v>4.9343999999999992</v>
      </c>
      <c r="X138" s="509">
        <f t="shared" si="11"/>
        <v>6414.7199999999993</v>
      </c>
    </row>
    <row r="139" spans="1:24" x14ac:dyDescent="0.2">
      <c r="A139" s="505">
        <v>115</v>
      </c>
      <c r="B139" s="506" t="s">
        <v>371</v>
      </c>
      <c r="C139" s="507">
        <v>28856</v>
      </c>
      <c r="D139" s="505" t="s">
        <v>57</v>
      </c>
      <c r="E139" s="385">
        <v>2.86</v>
      </c>
      <c r="F139" s="505">
        <v>1</v>
      </c>
      <c r="G139" s="505">
        <v>5</v>
      </c>
      <c r="H139" s="563">
        <v>2017</v>
      </c>
      <c r="I139" s="505"/>
      <c r="J139" s="505">
        <v>0.3</v>
      </c>
      <c r="K139" s="505"/>
      <c r="L139" s="505"/>
      <c r="M139" s="505">
        <v>0.2</v>
      </c>
      <c r="N139" s="505">
        <v>40</v>
      </c>
      <c r="O139" s="508">
        <f t="shared" si="12"/>
        <v>1.1439999999999999</v>
      </c>
      <c r="P139" s="505"/>
      <c r="Q139" s="514"/>
      <c r="R139" s="516"/>
      <c r="S139" s="505">
        <v>0.4</v>
      </c>
      <c r="T139" s="508">
        <f t="shared" si="7"/>
        <v>2.044</v>
      </c>
      <c r="U139" s="508">
        <f t="shared" si="8"/>
        <v>4.9039999999999999</v>
      </c>
      <c r="V139" s="508">
        <f t="shared" si="9"/>
        <v>0.68640000000000001</v>
      </c>
      <c r="W139" s="508">
        <f t="shared" si="10"/>
        <v>5.5903999999999998</v>
      </c>
      <c r="X139" s="509">
        <f t="shared" si="11"/>
        <v>7267.5199999999995</v>
      </c>
    </row>
    <row r="140" spans="1:24" x14ac:dyDescent="0.2">
      <c r="A140" s="505">
        <v>116</v>
      </c>
      <c r="B140" s="506" t="s">
        <v>37</v>
      </c>
      <c r="C140" s="507">
        <v>29718</v>
      </c>
      <c r="D140" s="505" t="s">
        <v>64</v>
      </c>
      <c r="E140" s="385">
        <v>2.86</v>
      </c>
      <c r="F140" s="505">
        <v>1</v>
      </c>
      <c r="G140" s="505">
        <v>2</v>
      </c>
      <c r="H140" s="563">
        <v>2018</v>
      </c>
      <c r="I140" s="505"/>
      <c r="J140" s="505">
        <v>0.3</v>
      </c>
      <c r="K140" s="505"/>
      <c r="L140" s="505"/>
      <c r="M140" s="505">
        <v>0.2</v>
      </c>
      <c r="N140" s="505">
        <v>70</v>
      </c>
      <c r="O140" s="508">
        <f t="shared" si="12"/>
        <v>2.0019999999999998</v>
      </c>
      <c r="P140" s="505"/>
      <c r="Q140" s="514"/>
      <c r="R140" s="516"/>
      <c r="S140" s="505">
        <v>0.4</v>
      </c>
      <c r="T140" s="508">
        <f t="shared" ref="T140:T155" si="14">SUM(I140+J140+K140+L140+M140+O140+Q140+R140+S140)</f>
        <v>2.9019999999999997</v>
      </c>
      <c r="U140" s="508">
        <f t="shared" ref="U140:U155" si="15">SUM(E140+T140)</f>
        <v>5.7619999999999996</v>
      </c>
      <c r="V140" s="508">
        <f t="shared" ref="V140:V155" si="16">SUM(E140+I140+Q140+R140)*24/100</f>
        <v>0.68640000000000001</v>
      </c>
      <c r="W140" s="508">
        <f t="shared" ref="W140:W155" si="17">SUM(U140+V140)</f>
        <v>6.4483999999999995</v>
      </c>
      <c r="X140" s="509">
        <f t="shared" ref="X140:X155" si="18">SUM(W140)*1300</f>
        <v>8382.92</v>
      </c>
    </row>
    <row r="141" spans="1:24" x14ac:dyDescent="0.2">
      <c r="A141" s="505">
        <v>117</v>
      </c>
      <c r="B141" s="506" t="s">
        <v>372</v>
      </c>
      <c r="C141" s="507">
        <v>31677</v>
      </c>
      <c r="D141" s="505" t="s">
        <v>64</v>
      </c>
      <c r="E141" s="385">
        <v>2.46</v>
      </c>
      <c r="F141" s="505">
        <v>1</v>
      </c>
      <c r="G141" s="505">
        <v>12</v>
      </c>
      <c r="H141" s="563">
        <v>2016</v>
      </c>
      <c r="I141" s="505"/>
      <c r="J141" s="505">
        <v>0.3</v>
      </c>
      <c r="K141" s="505"/>
      <c r="L141" s="505"/>
      <c r="M141" s="505">
        <v>0.2</v>
      </c>
      <c r="N141" s="505">
        <v>70</v>
      </c>
      <c r="O141" s="508">
        <f t="shared" ref="O141:O155" si="19">SUM(E141+I141+Q141+R141)*N141%</f>
        <v>1.722</v>
      </c>
      <c r="P141" s="505"/>
      <c r="Q141" s="514"/>
      <c r="R141" s="516"/>
      <c r="S141" s="505">
        <v>0.4</v>
      </c>
      <c r="T141" s="508">
        <f t="shared" si="14"/>
        <v>2.6219999999999999</v>
      </c>
      <c r="U141" s="508">
        <f t="shared" si="15"/>
        <v>5.0819999999999999</v>
      </c>
      <c r="V141" s="508">
        <f t="shared" si="16"/>
        <v>0.59040000000000004</v>
      </c>
      <c r="W141" s="508">
        <f t="shared" si="17"/>
        <v>5.6723999999999997</v>
      </c>
      <c r="X141" s="509">
        <f t="shared" si="18"/>
        <v>7374.12</v>
      </c>
    </row>
    <row r="142" spans="1:24" s="501" customFormat="1" x14ac:dyDescent="0.2">
      <c r="A142" s="360">
        <v>118</v>
      </c>
      <c r="B142" s="497" t="s">
        <v>373</v>
      </c>
      <c r="C142" s="547">
        <v>32139</v>
      </c>
      <c r="D142" s="360" t="s">
        <v>59</v>
      </c>
      <c r="E142" s="359">
        <v>2.46</v>
      </c>
      <c r="F142" s="360">
        <v>1</v>
      </c>
      <c r="G142" s="360">
        <v>11</v>
      </c>
      <c r="H142" s="564">
        <v>2017</v>
      </c>
      <c r="I142" s="360"/>
      <c r="J142" s="360">
        <v>0.3</v>
      </c>
      <c r="K142" s="360"/>
      <c r="L142" s="360"/>
      <c r="M142" s="360">
        <v>0.2</v>
      </c>
      <c r="N142" s="360">
        <v>40</v>
      </c>
      <c r="O142" s="498">
        <f t="shared" si="19"/>
        <v>0.98399999999999999</v>
      </c>
      <c r="P142" s="360"/>
      <c r="Q142" s="499"/>
      <c r="R142" s="552"/>
      <c r="S142" s="360">
        <v>0.4</v>
      </c>
      <c r="T142" s="508">
        <f t="shared" si="14"/>
        <v>1.8839999999999999</v>
      </c>
      <c r="U142" s="508">
        <f t="shared" si="15"/>
        <v>4.3439999999999994</v>
      </c>
      <c r="V142" s="508">
        <f t="shared" si="16"/>
        <v>0.59040000000000004</v>
      </c>
      <c r="W142" s="508">
        <f t="shared" si="17"/>
        <v>4.9343999999999992</v>
      </c>
      <c r="X142" s="509">
        <f t="shared" si="18"/>
        <v>6414.7199999999993</v>
      </c>
    </row>
    <row r="143" spans="1:24" x14ac:dyDescent="0.2">
      <c r="A143" s="834" t="s">
        <v>374</v>
      </c>
      <c r="B143" s="835"/>
      <c r="C143" s="517"/>
      <c r="D143" s="505"/>
      <c r="E143" s="385"/>
      <c r="F143" s="505"/>
      <c r="G143" s="505"/>
      <c r="H143" s="563"/>
      <c r="I143" s="505"/>
      <c r="J143" s="505"/>
      <c r="K143" s="505"/>
      <c r="L143" s="505"/>
      <c r="M143" s="505"/>
      <c r="N143" s="505"/>
      <c r="O143" s="508"/>
      <c r="P143" s="505"/>
      <c r="Q143" s="514"/>
      <c r="R143" s="516"/>
      <c r="S143" s="505"/>
      <c r="T143" s="508">
        <f t="shared" si="14"/>
        <v>0</v>
      </c>
      <c r="U143" s="508">
        <f t="shared" si="15"/>
        <v>0</v>
      </c>
      <c r="V143" s="508">
        <f t="shared" si="16"/>
        <v>0</v>
      </c>
      <c r="W143" s="508">
        <f t="shared" si="17"/>
        <v>0</v>
      </c>
      <c r="X143" s="509">
        <f t="shared" si="18"/>
        <v>0</v>
      </c>
    </row>
    <row r="144" spans="1:24" s="501" customFormat="1" x14ac:dyDescent="0.2">
      <c r="A144" s="360">
        <v>119</v>
      </c>
      <c r="B144" s="497" t="s">
        <v>375</v>
      </c>
      <c r="C144" s="547">
        <v>23692</v>
      </c>
      <c r="D144" s="360" t="s">
        <v>59</v>
      </c>
      <c r="E144" s="359">
        <v>4.0599999999999996</v>
      </c>
      <c r="F144" s="360">
        <v>1</v>
      </c>
      <c r="G144" s="360">
        <v>12</v>
      </c>
      <c r="H144" s="564">
        <v>2017</v>
      </c>
      <c r="I144" s="360">
        <v>0.4</v>
      </c>
      <c r="J144" s="360">
        <v>0.3</v>
      </c>
      <c r="K144" s="360"/>
      <c r="L144" s="360"/>
      <c r="M144" s="360">
        <v>0.2</v>
      </c>
      <c r="N144" s="360">
        <v>40</v>
      </c>
      <c r="O144" s="498">
        <f t="shared" si="19"/>
        <v>1.9301600000000001</v>
      </c>
      <c r="P144" s="360">
        <v>9</v>
      </c>
      <c r="Q144" s="499">
        <f t="shared" ref="Q144:Q154" si="20">SUM(E144)*P144/100</f>
        <v>0.3654</v>
      </c>
      <c r="R144" s="552"/>
      <c r="S144" s="360">
        <v>0.4</v>
      </c>
      <c r="T144" s="508">
        <f t="shared" si="14"/>
        <v>3.5955600000000003</v>
      </c>
      <c r="U144" s="508">
        <f t="shared" si="15"/>
        <v>7.6555599999999995</v>
      </c>
      <c r="V144" s="508">
        <f t="shared" si="16"/>
        <v>1.158096</v>
      </c>
      <c r="W144" s="508">
        <f t="shared" si="17"/>
        <v>8.8136559999999999</v>
      </c>
      <c r="X144" s="509">
        <f t="shared" si="18"/>
        <v>11457.7528</v>
      </c>
    </row>
    <row r="145" spans="1:24" x14ac:dyDescent="0.2">
      <c r="A145" s="505">
        <v>120</v>
      </c>
      <c r="B145" s="506" t="s">
        <v>376</v>
      </c>
      <c r="C145" s="507">
        <v>31021</v>
      </c>
      <c r="D145" s="505" t="s">
        <v>59</v>
      </c>
      <c r="E145" s="385">
        <v>2.66</v>
      </c>
      <c r="F145" s="505">
        <v>1</v>
      </c>
      <c r="G145" s="505">
        <v>11</v>
      </c>
      <c r="H145" s="563">
        <v>2016</v>
      </c>
      <c r="I145" s="505"/>
      <c r="J145" s="505">
        <v>0.3</v>
      </c>
      <c r="K145" s="505"/>
      <c r="L145" s="505"/>
      <c r="M145" s="505">
        <v>0.2</v>
      </c>
      <c r="N145" s="505">
        <v>40</v>
      </c>
      <c r="O145" s="508">
        <f t="shared" si="19"/>
        <v>1.0640000000000001</v>
      </c>
      <c r="P145" s="505"/>
      <c r="Q145" s="514"/>
      <c r="R145" s="516"/>
      <c r="S145" s="505">
        <v>0.4</v>
      </c>
      <c r="T145" s="508">
        <f t="shared" si="14"/>
        <v>1.964</v>
      </c>
      <c r="U145" s="508">
        <f t="shared" si="15"/>
        <v>4.6240000000000006</v>
      </c>
      <c r="V145" s="508">
        <f t="shared" si="16"/>
        <v>0.63840000000000008</v>
      </c>
      <c r="W145" s="508">
        <f t="shared" si="17"/>
        <v>5.2624000000000004</v>
      </c>
      <c r="X145" s="509">
        <f t="shared" si="18"/>
        <v>6841.1200000000008</v>
      </c>
    </row>
    <row r="146" spans="1:24" x14ac:dyDescent="0.2">
      <c r="A146" s="505">
        <v>121</v>
      </c>
      <c r="B146" s="506" t="s">
        <v>377</v>
      </c>
      <c r="C146" s="507">
        <v>26137</v>
      </c>
      <c r="D146" s="505" t="s">
        <v>112</v>
      </c>
      <c r="E146" s="385">
        <v>3.99</v>
      </c>
      <c r="F146" s="505">
        <v>26</v>
      </c>
      <c r="G146" s="505">
        <v>11</v>
      </c>
      <c r="H146" s="563">
        <v>2016</v>
      </c>
      <c r="I146" s="505">
        <v>0.4</v>
      </c>
      <c r="J146" s="505">
        <v>0.3</v>
      </c>
      <c r="K146" s="505"/>
      <c r="L146" s="505"/>
      <c r="M146" s="505">
        <v>0.2</v>
      </c>
      <c r="N146" s="505">
        <v>40</v>
      </c>
      <c r="O146" s="508">
        <f t="shared" si="19"/>
        <v>1.7560000000000002</v>
      </c>
      <c r="P146" s="505"/>
      <c r="Q146" s="514"/>
      <c r="R146" s="516"/>
      <c r="S146" s="505">
        <v>0.4</v>
      </c>
      <c r="T146" s="508">
        <f t="shared" si="14"/>
        <v>3.056</v>
      </c>
      <c r="U146" s="508">
        <f t="shared" si="15"/>
        <v>7.0460000000000003</v>
      </c>
      <c r="V146" s="508">
        <f t="shared" si="16"/>
        <v>1.0536000000000001</v>
      </c>
      <c r="W146" s="508">
        <f t="shared" si="17"/>
        <v>8.0996000000000006</v>
      </c>
      <c r="X146" s="509">
        <f t="shared" si="18"/>
        <v>10529.480000000001</v>
      </c>
    </row>
    <row r="147" spans="1:24" s="501" customFormat="1" x14ac:dyDescent="0.2">
      <c r="A147" s="360">
        <v>122</v>
      </c>
      <c r="B147" s="497" t="s">
        <v>378</v>
      </c>
      <c r="C147" s="547">
        <v>22233</v>
      </c>
      <c r="D147" s="360" t="s">
        <v>59</v>
      </c>
      <c r="E147" s="359">
        <v>4.0599999999999996</v>
      </c>
      <c r="F147" s="360">
        <v>1</v>
      </c>
      <c r="G147" s="360">
        <v>12</v>
      </c>
      <c r="H147" s="564">
        <v>2017</v>
      </c>
      <c r="I147" s="360">
        <v>0.3</v>
      </c>
      <c r="J147" s="360">
        <v>0.3</v>
      </c>
      <c r="K147" s="360"/>
      <c r="L147" s="360"/>
      <c r="M147" s="360">
        <v>0.2</v>
      </c>
      <c r="N147" s="360">
        <v>40</v>
      </c>
      <c r="O147" s="498">
        <f t="shared" si="19"/>
        <v>1.85768</v>
      </c>
      <c r="P147" s="360">
        <v>7</v>
      </c>
      <c r="Q147" s="499">
        <f t="shared" si="20"/>
        <v>0.28420000000000001</v>
      </c>
      <c r="R147" s="552"/>
      <c r="S147" s="360">
        <v>0.4</v>
      </c>
      <c r="T147" s="508">
        <f t="shared" si="14"/>
        <v>3.3418800000000002</v>
      </c>
      <c r="U147" s="508">
        <f t="shared" si="15"/>
        <v>7.4018800000000002</v>
      </c>
      <c r="V147" s="508">
        <f t="shared" si="16"/>
        <v>1.1146079999999998</v>
      </c>
      <c r="W147" s="508">
        <f t="shared" si="17"/>
        <v>8.5164880000000007</v>
      </c>
      <c r="X147" s="509">
        <f t="shared" si="18"/>
        <v>11071.4344</v>
      </c>
    </row>
    <row r="148" spans="1:24" s="501" customFormat="1" x14ac:dyDescent="0.2">
      <c r="A148" s="360">
        <v>123</v>
      </c>
      <c r="B148" s="557" t="s">
        <v>214</v>
      </c>
      <c r="C148" s="558">
        <v>30675</v>
      </c>
      <c r="D148" s="554" t="s">
        <v>59</v>
      </c>
      <c r="E148" s="559">
        <v>2.46</v>
      </c>
      <c r="F148" s="554">
        <v>1</v>
      </c>
      <c r="G148" s="554">
        <v>11</v>
      </c>
      <c r="H148" s="564">
        <v>2017</v>
      </c>
      <c r="I148" s="554"/>
      <c r="J148" s="554">
        <v>0.3</v>
      </c>
      <c r="K148" s="554"/>
      <c r="L148" s="554"/>
      <c r="M148" s="554">
        <v>0.2</v>
      </c>
      <c r="N148" s="356">
        <v>40</v>
      </c>
      <c r="O148" s="498">
        <f t="shared" si="19"/>
        <v>0.98399999999999999</v>
      </c>
      <c r="P148" s="554"/>
      <c r="Q148" s="499"/>
      <c r="R148" s="560"/>
      <c r="S148" s="554">
        <v>0.4</v>
      </c>
      <c r="T148" s="508">
        <f t="shared" si="14"/>
        <v>1.8839999999999999</v>
      </c>
      <c r="U148" s="508">
        <f t="shared" si="15"/>
        <v>4.3439999999999994</v>
      </c>
      <c r="V148" s="508">
        <f t="shared" si="16"/>
        <v>0.59040000000000004</v>
      </c>
      <c r="W148" s="508">
        <f t="shared" si="17"/>
        <v>4.9343999999999992</v>
      </c>
      <c r="X148" s="509">
        <f t="shared" si="18"/>
        <v>6414.7199999999993</v>
      </c>
    </row>
    <row r="149" spans="1:24" s="501" customFormat="1" x14ac:dyDescent="0.2">
      <c r="A149" s="360">
        <v>124</v>
      </c>
      <c r="B149" s="497" t="s">
        <v>379</v>
      </c>
      <c r="C149" s="547">
        <v>31250</v>
      </c>
      <c r="D149" s="360" t="s">
        <v>59</v>
      </c>
      <c r="E149" s="559">
        <v>2.46</v>
      </c>
      <c r="F149" s="360">
        <v>1</v>
      </c>
      <c r="G149" s="360">
        <v>10</v>
      </c>
      <c r="H149" s="564">
        <v>2016</v>
      </c>
      <c r="I149" s="360"/>
      <c r="J149" s="360">
        <v>0.3</v>
      </c>
      <c r="K149" s="360"/>
      <c r="L149" s="360"/>
      <c r="M149" s="360">
        <v>0.2</v>
      </c>
      <c r="N149" s="360">
        <v>40</v>
      </c>
      <c r="O149" s="498">
        <f t="shared" si="19"/>
        <v>0.98399999999999999</v>
      </c>
      <c r="P149" s="360"/>
      <c r="Q149" s="499"/>
      <c r="R149" s="552"/>
      <c r="S149" s="360">
        <v>0.4</v>
      </c>
      <c r="T149" s="508">
        <f t="shared" si="14"/>
        <v>1.8839999999999999</v>
      </c>
      <c r="U149" s="508">
        <f t="shared" si="15"/>
        <v>4.3439999999999994</v>
      </c>
      <c r="V149" s="508">
        <f t="shared" si="16"/>
        <v>0.59040000000000004</v>
      </c>
      <c r="W149" s="508">
        <f t="shared" si="17"/>
        <v>4.9343999999999992</v>
      </c>
      <c r="X149" s="509">
        <f t="shared" si="18"/>
        <v>6414.7199999999993</v>
      </c>
    </row>
    <row r="150" spans="1:24" x14ac:dyDescent="0.2">
      <c r="A150" s="505">
        <v>125</v>
      </c>
      <c r="B150" s="506" t="s">
        <v>380</v>
      </c>
      <c r="C150" s="507">
        <v>30904</v>
      </c>
      <c r="D150" s="505" t="s">
        <v>59</v>
      </c>
      <c r="E150" s="385">
        <v>2.46</v>
      </c>
      <c r="F150" s="505">
        <v>1</v>
      </c>
      <c r="G150" s="505">
        <v>10</v>
      </c>
      <c r="H150" s="563">
        <v>2016</v>
      </c>
      <c r="I150" s="505"/>
      <c r="J150" s="505">
        <v>0.3</v>
      </c>
      <c r="K150" s="505"/>
      <c r="L150" s="505"/>
      <c r="M150" s="505">
        <v>0.2</v>
      </c>
      <c r="N150" s="505">
        <v>40</v>
      </c>
      <c r="O150" s="508">
        <f t="shared" si="19"/>
        <v>0.98399999999999999</v>
      </c>
      <c r="P150" s="505"/>
      <c r="Q150" s="514"/>
      <c r="R150" s="516"/>
      <c r="S150" s="505">
        <v>0.4</v>
      </c>
      <c r="T150" s="508">
        <f t="shared" si="14"/>
        <v>1.8839999999999999</v>
      </c>
      <c r="U150" s="508">
        <f t="shared" si="15"/>
        <v>4.3439999999999994</v>
      </c>
      <c r="V150" s="508">
        <f t="shared" si="16"/>
        <v>0.59040000000000004</v>
      </c>
      <c r="W150" s="508">
        <f t="shared" si="17"/>
        <v>4.9343999999999992</v>
      </c>
      <c r="X150" s="509">
        <f t="shared" si="18"/>
        <v>6414.7199999999993</v>
      </c>
    </row>
    <row r="151" spans="1:24" x14ac:dyDescent="0.2">
      <c r="A151" s="505">
        <v>126</v>
      </c>
      <c r="B151" s="506" t="s">
        <v>381</v>
      </c>
      <c r="C151" s="507">
        <v>29874</v>
      </c>
      <c r="D151" s="505" t="s">
        <v>59</v>
      </c>
      <c r="E151" s="385">
        <v>2.46</v>
      </c>
      <c r="F151" s="505">
        <v>1</v>
      </c>
      <c r="G151" s="505">
        <v>6</v>
      </c>
      <c r="H151" s="563">
        <v>2017</v>
      </c>
      <c r="I151" s="505"/>
      <c r="J151" s="505">
        <v>0.3</v>
      </c>
      <c r="K151" s="505"/>
      <c r="L151" s="505"/>
      <c r="M151" s="505">
        <v>0.2</v>
      </c>
      <c r="N151" s="505">
        <v>40</v>
      </c>
      <c r="O151" s="508">
        <f t="shared" si="19"/>
        <v>0.98399999999999999</v>
      </c>
      <c r="P151" s="505"/>
      <c r="Q151" s="514"/>
      <c r="R151" s="516"/>
      <c r="S151" s="505">
        <v>0.4</v>
      </c>
      <c r="T151" s="508">
        <f t="shared" si="14"/>
        <v>1.8839999999999999</v>
      </c>
      <c r="U151" s="508">
        <f t="shared" si="15"/>
        <v>4.3439999999999994</v>
      </c>
      <c r="V151" s="508">
        <f t="shared" si="16"/>
        <v>0.59040000000000004</v>
      </c>
      <c r="W151" s="508">
        <f t="shared" si="17"/>
        <v>4.9343999999999992</v>
      </c>
      <c r="X151" s="509">
        <f t="shared" si="18"/>
        <v>6414.7199999999993</v>
      </c>
    </row>
    <row r="152" spans="1:24" x14ac:dyDescent="0.2">
      <c r="A152" s="505">
        <v>127</v>
      </c>
      <c r="B152" s="506" t="s">
        <v>382</v>
      </c>
      <c r="C152" s="507" t="s">
        <v>383</v>
      </c>
      <c r="D152" s="505" t="s">
        <v>75</v>
      </c>
      <c r="E152" s="385">
        <v>2.67</v>
      </c>
      <c r="F152" s="505">
        <v>1</v>
      </c>
      <c r="G152" s="505">
        <v>11</v>
      </c>
      <c r="H152" s="563">
        <v>2015</v>
      </c>
      <c r="I152" s="505">
        <v>0.3</v>
      </c>
      <c r="J152" s="505">
        <v>0.3</v>
      </c>
      <c r="K152" s="505"/>
      <c r="L152" s="505"/>
      <c r="M152" s="505">
        <v>0.2</v>
      </c>
      <c r="N152" s="505">
        <v>40</v>
      </c>
      <c r="O152" s="508">
        <f t="shared" si="19"/>
        <v>1.1879999999999999</v>
      </c>
      <c r="P152" s="505"/>
      <c r="Q152" s="514"/>
      <c r="R152" s="516"/>
      <c r="S152" s="505">
        <v>0.4</v>
      </c>
      <c r="T152" s="508">
        <f t="shared" si="14"/>
        <v>2.3879999999999999</v>
      </c>
      <c r="U152" s="508">
        <f t="shared" si="15"/>
        <v>5.0579999999999998</v>
      </c>
      <c r="V152" s="508">
        <f t="shared" si="16"/>
        <v>0.71279999999999999</v>
      </c>
      <c r="W152" s="508">
        <f t="shared" si="17"/>
        <v>5.7707999999999995</v>
      </c>
      <c r="X152" s="509">
        <f t="shared" si="18"/>
        <v>7502.0399999999991</v>
      </c>
    </row>
    <row r="153" spans="1:24" x14ac:dyDescent="0.2">
      <c r="A153" s="505">
        <v>128</v>
      </c>
      <c r="B153" s="506" t="s">
        <v>39</v>
      </c>
      <c r="C153" s="507">
        <v>32499</v>
      </c>
      <c r="D153" s="505" t="s">
        <v>75</v>
      </c>
      <c r="E153" s="385">
        <v>2.34</v>
      </c>
      <c r="F153" s="505">
        <v>1</v>
      </c>
      <c r="G153" s="505">
        <v>1</v>
      </c>
      <c r="H153" s="563">
        <v>2018</v>
      </c>
      <c r="I153" s="505"/>
      <c r="J153" s="505">
        <v>0.3</v>
      </c>
      <c r="K153" s="505"/>
      <c r="L153" s="505"/>
      <c r="M153" s="505">
        <v>0.2</v>
      </c>
      <c r="N153" s="505">
        <v>40</v>
      </c>
      <c r="O153" s="508">
        <f t="shared" si="19"/>
        <v>0.93599999999999994</v>
      </c>
      <c r="P153" s="505"/>
      <c r="Q153" s="514"/>
      <c r="R153" s="516"/>
      <c r="S153" s="505">
        <v>0.4</v>
      </c>
      <c r="T153" s="508">
        <f t="shared" si="14"/>
        <v>1.8359999999999999</v>
      </c>
      <c r="U153" s="508">
        <f t="shared" si="15"/>
        <v>4.1760000000000002</v>
      </c>
      <c r="V153" s="508">
        <f t="shared" si="16"/>
        <v>0.56159999999999999</v>
      </c>
      <c r="W153" s="508">
        <f t="shared" si="17"/>
        <v>4.7376000000000005</v>
      </c>
      <c r="X153" s="509">
        <f t="shared" si="18"/>
        <v>6158.880000000001</v>
      </c>
    </row>
    <row r="154" spans="1:24" x14ac:dyDescent="0.2">
      <c r="A154" s="505">
        <v>129</v>
      </c>
      <c r="B154" s="506" t="s">
        <v>384</v>
      </c>
      <c r="C154" s="507">
        <v>26310</v>
      </c>
      <c r="D154" s="505" t="s">
        <v>59</v>
      </c>
      <c r="E154" s="385">
        <v>4.0599999999999996</v>
      </c>
      <c r="F154" s="505">
        <v>1</v>
      </c>
      <c r="G154" s="505">
        <v>10</v>
      </c>
      <c r="H154" s="563">
        <v>2017</v>
      </c>
      <c r="I154" s="505"/>
      <c r="J154" s="505">
        <v>0.3</v>
      </c>
      <c r="K154" s="505"/>
      <c r="L154" s="505"/>
      <c r="M154" s="505">
        <v>0.2</v>
      </c>
      <c r="N154" s="505">
        <v>40</v>
      </c>
      <c r="O154" s="508">
        <f t="shared" si="19"/>
        <v>1.6239999999999999</v>
      </c>
      <c r="P154" s="505"/>
      <c r="Q154" s="514">
        <f t="shared" si="20"/>
        <v>0</v>
      </c>
      <c r="R154" s="516"/>
      <c r="S154" s="505">
        <v>0.4</v>
      </c>
      <c r="T154" s="508">
        <f t="shared" si="14"/>
        <v>2.5239999999999996</v>
      </c>
      <c r="U154" s="508">
        <f t="shared" si="15"/>
        <v>6.5839999999999996</v>
      </c>
      <c r="V154" s="508">
        <f t="shared" si="16"/>
        <v>0.97439999999999993</v>
      </c>
      <c r="W154" s="508">
        <f t="shared" si="17"/>
        <v>7.5583999999999998</v>
      </c>
      <c r="X154" s="509">
        <f t="shared" si="18"/>
        <v>9825.92</v>
      </c>
    </row>
    <row r="155" spans="1:24" x14ac:dyDescent="0.2">
      <c r="A155" s="505">
        <v>131</v>
      </c>
      <c r="B155" s="506" t="s">
        <v>385</v>
      </c>
      <c r="C155" s="507">
        <v>33533</v>
      </c>
      <c r="D155" s="505" t="s">
        <v>59</v>
      </c>
      <c r="E155" s="385">
        <v>2.06</v>
      </c>
      <c r="F155" s="505">
        <v>1</v>
      </c>
      <c r="G155" s="505">
        <v>7</v>
      </c>
      <c r="H155" s="563">
        <v>2016</v>
      </c>
      <c r="I155" s="505"/>
      <c r="J155" s="505">
        <v>0.3</v>
      </c>
      <c r="K155" s="505"/>
      <c r="L155" s="505"/>
      <c r="M155" s="505">
        <v>0.2</v>
      </c>
      <c r="N155" s="505">
        <v>40</v>
      </c>
      <c r="O155" s="508">
        <f t="shared" si="19"/>
        <v>0.82400000000000007</v>
      </c>
      <c r="P155" s="505"/>
      <c r="Q155" s="505"/>
      <c r="R155" s="505"/>
      <c r="S155" s="516">
        <v>0.4</v>
      </c>
      <c r="T155" s="508">
        <f t="shared" si="14"/>
        <v>1.7240000000000002</v>
      </c>
      <c r="U155" s="508">
        <f t="shared" si="15"/>
        <v>3.7840000000000003</v>
      </c>
      <c r="V155" s="508">
        <f t="shared" si="16"/>
        <v>0.49439999999999995</v>
      </c>
      <c r="W155" s="508">
        <f t="shared" si="17"/>
        <v>4.2784000000000004</v>
      </c>
      <c r="X155" s="509">
        <f t="shared" si="18"/>
        <v>5561.920000000001</v>
      </c>
    </row>
    <row r="156" spans="1:24" x14ac:dyDescent="0.2">
      <c r="A156" s="836" t="s">
        <v>55</v>
      </c>
      <c r="B156" s="837"/>
      <c r="C156" s="535"/>
      <c r="D156" s="535"/>
      <c r="E156" s="536">
        <f>SUM(E11:E155)</f>
        <v>404.88999999999987</v>
      </c>
      <c r="F156" s="536"/>
      <c r="G156" s="536"/>
      <c r="H156" s="566"/>
      <c r="I156" s="536">
        <f>SUM(I11:I155)</f>
        <v>14.500000000000009</v>
      </c>
      <c r="J156" s="536">
        <f>SUM(J11:J155)</f>
        <v>39.299999999999983</v>
      </c>
      <c r="K156" s="536">
        <f>SUM(K11:K155)</f>
        <v>2.4000000000000004</v>
      </c>
      <c r="L156" s="536"/>
      <c r="M156" s="536">
        <f>SUM(M11:M155)</f>
        <v>12.899999999999986</v>
      </c>
      <c r="N156" s="536"/>
      <c r="O156" s="537">
        <f>SUM(O11:O155)</f>
        <v>185.01942000000003</v>
      </c>
      <c r="P156" s="536"/>
      <c r="Q156" s="538">
        <f t="shared" ref="Q156:X156" si="21">SUM(Q11:Q155)</f>
        <v>6.2948000000000022</v>
      </c>
      <c r="R156" s="536">
        <f t="shared" si="21"/>
        <v>0.18</v>
      </c>
      <c r="S156" s="536">
        <f t="shared" si="21"/>
        <v>11.200000000000005</v>
      </c>
      <c r="T156" s="538">
        <f t="shared" si="21"/>
        <v>271.79422000000005</v>
      </c>
      <c r="U156" s="536">
        <f t="shared" si="21"/>
        <v>676.68422000000044</v>
      </c>
      <c r="V156" s="536">
        <f t="shared" si="21"/>
        <v>102.20755200000012</v>
      </c>
      <c r="W156" s="538">
        <f t="shared" si="21"/>
        <v>778.89177199999995</v>
      </c>
      <c r="X156" s="539">
        <f t="shared" si="21"/>
        <v>1012559.3036</v>
      </c>
    </row>
    <row r="157" spans="1:24" ht="18.75" x14ac:dyDescent="0.3">
      <c r="A157" s="540"/>
      <c r="B157" s="540"/>
      <c r="C157" s="541"/>
      <c r="D157" s="541"/>
      <c r="E157" s="536">
        <v>404.89</v>
      </c>
      <c r="F157" s="541"/>
      <c r="G157" s="541"/>
      <c r="H157" s="567"/>
      <c r="I157" s="541"/>
      <c r="J157" s="541"/>
      <c r="K157" s="541"/>
      <c r="L157" s="541"/>
      <c r="M157" s="838" t="s">
        <v>406</v>
      </c>
      <c r="N157" s="838"/>
      <c r="O157" s="838"/>
      <c r="P157" s="838"/>
      <c r="Q157" s="838"/>
      <c r="R157" s="838"/>
      <c r="S157" s="838"/>
      <c r="T157" s="838"/>
      <c r="U157" s="838"/>
      <c r="V157" s="838"/>
      <c r="W157" s="838"/>
      <c r="X157" s="838"/>
    </row>
    <row r="158" spans="1:24" ht="19.5" x14ac:dyDescent="0.35">
      <c r="A158" s="542"/>
      <c r="B158" s="542"/>
      <c r="C158" s="542"/>
      <c r="D158" s="542"/>
      <c r="E158" s="536">
        <f>E156-E157</f>
        <v>0</v>
      </c>
      <c r="F158" s="542"/>
      <c r="G158" s="542"/>
      <c r="H158" s="568"/>
      <c r="I158" s="542"/>
      <c r="J158" s="542"/>
      <c r="K158" s="542"/>
      <c r="L158" s="544"/>
      <c r="M158" s="544"/>
      <c r="N158" s="544"/>
      <c r="O158" s="544"/>
      <c r="P158" s="544"/>
      <c r="Q158" s="544"/>
      <c r="R158" s="544"/>
      <c r="S158" s="544"/>
      <c r="T158" s="536"/>
      <c r="U158" s="55"/>
      <c r="V158" s="55"/>
      <c r="W158" s="55"/>
      <c r="X158" s="545"/>
    </row>
    <row r="159" spans="1:24" ht="18.75" x14ac:dyDescent="0.3">
      <c r="A159" s="55"/>
      <c r="B159" s="55"/>
      <c r="C159" s="55"/>
      <c r="D159" s="55"/>
      <c r="E159" s="543"/>
      <c r="F159" s="55"/>
      <c r="G159" s="55"/>
      <c r="H159" s="569"/>
      <c r="I159" s="55"/>
      <c r="J159" s="55"/>
      <c r="K159" s="55"/>
      <c r="L159" s="55"/>
      <c r="M159" s="546"/>
      <c r="N159" s="839" t="s">
        <v>386</v>
      </c>
      <c r="O159" s="839"/>
      <c r="P159" s="839"/>
      <c r="Q159" s="839"/>
      <c r="R159" s="839"/>
      <c r="S159" s="839"/>
      <c r="T159" s="839"/>
      <c r="U159" s="839" t="s">
        <v>45</v>
      </c>
      <c r="V159" s="839"/>
      <c r="W159" s="839"/>
      <c r="X159" s="839"/>
    </row>
    <row r="160" spans="1:24" x14ac:dyDescent="0.2">
      <c r="T160" s="536"/>
    </row>
    <row r="166" spans="1:27" ht="18.75" x14ac:dyDescent="0.3">
      <c r="A166" s="380"/>
      <c r="B166" s="380"/>
      <c r="C166" s="380"/>
      <c r="D166" s="380"/>
      <c r="E166" s="388"/>
      <c r="F166" s="388"/>
      <c r="G166" s="388"/>
      <c r="H166" s="571"/>
      <c r="I166" s="388"/>
      <c r="J166" s="388"/>
      <c r="K166" s="388"/>
      <c r="L166" s="388"/>
      <c r="M166" s="491"/>
      <c r="N166" s="833" t="s">
        <v>35</v>
      </c>
      <c r="O166" s="833"/>
      <c r="P166" s="833"/>
      <c r="Q166" s="833"/>
      <c r="R166" s="833"/>
      <c r="S166" s="833"/>
      <c r="T166" s="833"/>
      <c r="U166" s="833" t="s">
        <v>54</v>
      </c>
      <c r="V166" s="833"/>
      <c r="W166" s="833"/>
      <c r="X166" s="833"/>
    </row>
    <row r="169" spans="1:27" ht="16.5" customHeight="1" x14ac:dyDescent="0.25">
      <c r="A169" s="340"/>
      <c r="B169" s="340"/>
      <c r="C169" s="340"/>
      <c r="D169" s="340"/>
      <c r="E169" s="340"/>
      <c r="F169" s="340"/>
      <c r="G169" s="340"/>
      <c r="H169" s="572"/>
      <c r="I169" s="340"/>
      <c r="J169" s="340"/>
      <c r="K169" s="340"/>
      <c r="L169" s="340"/>
      <c r="M169" s="340"/>
      <c r="N169" s="340"/>
      <c r="O169" s="340"/>
      <c r="P169" s="340"/>
      <c r="Q169" s="340"/>
      <c r="R169" s="340"/>
      <c r="S169" s="340"/>
      <c r="T169" s="340"/>
      <c r="U169" s="340"/>
      <c r="V169" s="340"/>
      <c r="W169" s="340"/>
      <c r="X169" s="340"/>
      <c r="Y169" s="340"/>
      <c r="Z169" s="340"/>
      <c r="AA169" s="340"/>
    </row>
    <row r="170" spans="1:27" ht="14.25" customHeight="1" x14ac:dyDescent="0.25">
      <c r="A170" s="340"/>
      <c r="B170" s="340"/>
      <c r="C170" s="340"/>
      <c r="D170" s="340"/>
      <c r="E170" s="340"/>
      <c r="F170" s="340"/>
      <c r="G170" s="340"/>
      <c r="H170" s="572"/>
      <c r="I170" s="340"/>
      <c r="J170" s="340"/>
      <c r="K170" s="340"/>
      <c r="L170" s="340"/>
      <c r="M170" s="340"/>
      <c r="N170" s="340"/>
      <c r="O170" s="340"/>
      <c r="P170" s="340"/>
      <c r="Q170" s="340"/>
      <c r="R170" s="340"/>
      <c r="S170" s="340"/>
      <c r="T170" s="340"/>
      <c r="U170" s="340"/>
      <c r="V170" s="340"/>
      <c r="W170" s="340"/>
      <c r="X170" s="340"/>
      <c r="Y170" s="340"/>
      <c r="Z170" s="340"/>
      <c r="AA170" s="340"/>
    </row>
    <row r="171" spans="1:27" ht="14.25" customHeight="1" x14ac:dyDescent="0.25">
      <c r="A171" s="340"/>
      <c r="B171" s="340"/>
      <c r="C171" s="340"/>
      <c r="D171" s="340"/>
      <c r="E171" s="340"/>
      <c r="F171" s="340"/>
      <c r="G171" s="340"/>
      <c r="H171" s="572"/>
      <c r="I171" s="340"/>
      <c r="J171" s="340"/>
      <c r="K171" s="340"/>
      <c r="L171" s="340"/>
      <c r="M171" s="340"/>
      <c r="N171" s="340"/>
      <c r="O171" s="340"/>
      <c r="P171" s="340"/>
      <c r="Q171" s="340"/>
      <c r="R171" s="340"/>
      <c r="S171" s="340"/>
      <c r="T171" s="340"/>
      <c r="U171" s="340"/>
      <c r="V171" s="340"/>
      <c r="W171" s="340"/>
      <c r="X171" s="340"/>
      <c r="Y171" s="340"/>
      <c r="Z171" s="340"/>
      <c r="AA171" s="340"/>
    </row>
    <row r="172" spans="1:27" ht="14.25" customHeight="1" x14ac:dyDescent="0.25">
      <c r="A172" s="340"/>
      <c r="B172" s="340"/>
      <c r="C172" s="340"/>
      <c r="D172" s="340"/>
      <c r="E172" s="340"/>
      <c r="F172" s="340"/>
      <c r="G172" s="340"/>
      <c r="H172" s="572"/>
      <c r="I172" s="340"/>
      <c r="J172" s="340"/>
      <c r="K172" s="340"/>
      <c r="L172" s="340"/>
      <c r="M172" s="340"/>
      <c r="N172" s="340"/>
      <c r="O172" s="340"/>
      <c r="P172" s="340"/>
      <c r="Q172" s="340"/>
      <c r="R172" s="340"/>
      <c r="S172" s="340"/>
      <c r="T172" s="340"/>
      <c r="U172" s="340"/>
      <c r="V172" s="340"/>
      <c r="W172" s="340"/>
      <c r="X172" s="340"/>
      <c r="Y172" s="340"/>
      <c r="Z172" s="340"/>
      <c r="AA172" s="340"/>
    </row>
    <row r="173" spans="1:27" ht="14.25" customHeight="1" x14ac:dyDescent="0.25">
      <c r="A173" s="340"/>
      <c r="B173" s="340"/>
      <c r="C173" s="340"/>
      <c r="D173" s="340"/>
      <c r="E173" s="340"/>
      <c r="F173" s="340"/>
      <c r="G173" s="340"/>
      <c r="H173" s="572"/>
      <c r="I173" s="340"/>
      <c r="J173" s="340"/>
      <c r="K173" s="340"/>
      <c r="L173" s="340"/>
      <c r="M173" s="340"/>
      <c r="N173" s="340"/>
      <c r="O173" s="340"/>
      <c r="P173" s="340"/>
      <c r="Q173" s="340"/>
      <c r="R173" s="340"/>
      <c r="S173" s="340"/>
      <c r="T173" s="340"/>
      <c r="U173" s="340"/>
      <c r="V173" s="340"/>
      <c r="W173" s="340"/>
      <c r="X173" s="340"/>
      <c r="Y173" s="340"/>
      <c r="Z173" s="340"/>
      <c r="AA173" s="340"/>
    </row>
    <row r="174" spans="1:27" ht="14.25" customHeight="1" x14ac:dyDescent="0.25">
      <c r="A174" s="340"/>
      <c r="B174" s="340"/>
      <c r="C174" s="340"/>
      <c r="D174" s="340"/>
      <c r="E174" s="340"/>
      <c r="F174" s="340"/>
      <c r="G174" s="340"/>
      <c r="H174" s="572"/>
      <c r="I174" s="340"/>
      <c r="J174" s="340"/>
      <c r="K174" s="340"/>
      <c r="L174" s="340"/>
      <c r="M174" s="340"/>
      <c r="N174" s="340"/>
      <c r="O174" s="340"/>
      <c r="P174" s="340"/>
      <c r="Q174" s="340"/>
      <c r="R174" s="340"/>
      <c r="S174" s="340"/>
      <c r="T174" s="340"/>
      <c r="U174" s="340"/>
      <c r="V174" s="340"/>
      <c r="W174" s="340"/>
      <c r="X174" s="340"/>
      <c r="Y174" s="340"/>
      <c r="Z174" s="340"/>
      <c r="AA174" s="340"/>
    </row>
    <row r="175" spans="1:27" ht="14.25" customHeight="1" x14ac:dyDescent="0.25">
      <c r="A175" s="340"/>
      <c r="B175" s="340"/>
      <c r="C175" s="340"/>
      <c r="D175" s="340"/>
      <c r="E175" s="340"/>
      <c r="F175" s="340"/>
      <c r="G175" s="340"/>
      <c r="H175" s="572"/>
      <c r="I175" s="340"/>
      <c r="J175" s="340"/>
      <c r="K175" s="340"/>
      <c r="L175" s="340"/>
      <c r="M175" s="340"/>
      <c r="N175" s="340"/>
      <c r="O175" s="340"/>
      <c r="P175" s="340"/>
      <c r="Q175" s="340"/>
      <c r="R175" s="340"/>
      <c r="S175" s="340"/>
      <c r="T175" s="340"/>
      <c r="U175" s="340"/>
      <c r="V175" s="340"/>
      <c r="W175" s="340"/>
      <c r="X175" s="340"/>
      <c r="Y175" s="340"/>
      <c r="Z175" s="340"/>
      <c r="AA175" s="340"/>
    </row>
    <row r="176" spans="1:27" ht="14.25" customHeight="1" x14ac:dyDescent="0.25">
      <c r="A176" s="340"/>
      <c r="B176" s="340"/>
      <c r="C176" s="340"/>
      <c r="D176" s="340"/>
      <c r="E176" s="340"/>
      <c r="F176" s="340"/>
      <c r="G176" s="340"/>
      <c r="H176" s="572"/>
      <c r="I176" s="340"/>
      <c r="J176" s="340"/>
      <c r="K176" s="340"/>
      <c r="L176" s="340"/>
      <c r="M176" s="340"/>
      <c r="N176" s="340"/>
      <c r="O176" s="340"/>
      <c r="P176" s="340"/>
      <c r="Q176" s="340"/>
      <c r="R176" s="340"/>
      <c r="S176" s="340"/>
      <c r="T176" s="340"/>
      <c r="U176" s="340"/>
      <c r="V176" s="340"/>
      <c r="W176" s="340"/>
      <c r="X176" s="340"/>
      <c r="Y176" s="340"/>
      <c r="Z176" s="340"/>
      <c r="AA176" s="340"/>
    </row>
    <row r="177" spans="1:27" ht="14.25" customHeight="1" x14ac:dyDescent="0.25">
      <c r="A177" s="340"/>
      <c r="B177" s="340"/>
      <c r="C177" s="340"/>
      <c r="D177" s="340"/>
      <c r="E177" s="340"/>
      <c r="F177" s="340"/>
      <c r="G177" s="340"/>
      <c r="H177" s="572"/>
      <c r="I177" s="340"/>
      <c r="J177" s="340"/>
      <c r="K177" s="340"/>
      <c r="L177" s="340"/>
      <c r="M177" s="340"/>
      <c r="N177" s="340"/>
      <c r="O177" s="340"/>
      <c r="P177" s="340"/>
      <c r="Q177" s="340"/>
      <c r="R177" s="340"/>
      <c r="S177" s="340"/>
      <c r="T177" s="340"/>
      <c r="U177" s="340"/>
      <c r="V177" s="340"/>
      <c r="W177" s="340"/>
      <c r="X177" s="340"/>
      <c r="Y177" s="340"/>
      <c r="Z177" s="340"/>
      <c r="AA177" s="340"/>
    </row>
    <row r="178" spans="1:27" ht="14.25" customHeight="1" x14ac:dyDescent="0.25">
      <c r="A178" s="340"/>
      <c r="B178" s="340"/>
      <c r="C178" s="340"/>
      <c r="D178" s="340"/>
      <c r="E178" s="340"/>
      <c r="F178" s="340"/>
      <c r="G178" s="340"/>
      <c r="H178" s="572"/>
      <c r="I178" s="340"/>
      <c r="J178" s="340"/>
      <c r="K178" s="340"/>
      <c r="L178" s="340"/>
      <c r="M178" s="340"/>
      <c r="N178" s="340"/>
      <c r="O178" s="340"/>
      <c r="P178" s="340"/>
      <c r="Q178" s="340"/>
      <c r="R178" s="340"/>
      <c r="S178" s="340"/>
      <c r="T178" s="340"/>
      <c r="U178" s="340"/>
      <c r="V178" s="340"/>
      <c r="W178" s="340"/>
      <c r="X178" s="340"/>
      <c r="Y178" s="340"/>
      <c r="Z178" s="340"/>
      <c r="AA178" s="340"/>
    </row>
    <row r="179" spans="1:27" ht="14.25" customHeight="1" x14ac:dyDescent="0.25">
      <c r="A179" s="340"/>
      <c r="B179" s="340"/>
      <c r="C179" s="340"/>
      <c r="D179" s="340"/>
      <c r="E179" s="340"/>
      <c r="F179" s="340"/>
      <c r="G179" s="340"/>
      <c r="H179" s="572"/>
      <c r="I179" s="340"/>
      <c r="J179" s="340"/>
      <c r="K179" s="340"/>
      <c r="L179" s="340"/>
      <c r="M179" s="340"/>
      <c r="N179" s="340"/>
      <c r="O179" s="340"/>
      <c r="P179" s="340"/>
      <c r="Q179" s="340"/>
      <c r="R179" s="340"/>
      <c r="S179" s="340"/>
      <c r="T179" s="340"/>
      <c r="U179" s="340"/>
      <c r="V179" s="340"/>
      <c r="W179" s="340"/>
      <c r="X179" s="340"/>
      <c r="Y179" s="340"/>
      <c r="Z179" s="340"/>
      <c r="AA179" s="340"/>
    </row>
    <row r="180" spans="1:27" ht="14.25" customHeight="1" x14ac:dyDescent="0.25">
      <c r="A180" s="340"/>
      <c r="B180" s="340"/>
      <c r="C180" s="340"/>
      <c r="D180" s="340"/>
      <c r="E180" s="340"/>
      <c r="F180" s="340"/>
      <c r="G180" s="340"/>
      <c r="H180" s="572"/>
      <c r="I180" s="340"/>
      <c r="J180" s="340"/>
      <c r="K180" s="340"/>
      <c r="L180" s="340"/>
      <c r="M180" s="340"/>
      <c r="N180" s="340"/>
      <c r="O180" s="340"/>
      <c r="P180" s="340"/>
      <c r="Q180" s="340"/>
      <c r="R180" s="340"/>
      <c r="S180" s="340"/>
      <c r="T180" s="340"/>
      <c r="U180" s="340"/>
      <c r="V180" s="340"/>
      <c r="W180" s="340"/>
      <c r="X180" s="340"/>
      <c r="Y180" s="340"/>
      <c r="Z180" s="340"/>
      <c r="AA180" s="340"/>
    </row>
    <row r="181" spans="1:27" ht="14.25" customHeight="1" x14ac:dyDescent="0.25">
      <c r="A181" s="340"/>
      <c r="B181" s="340"/>
      <c r="C181" s="340"/>
      <c r="D181" s="340"/>
      <c r="E181" s="340"/>
      <c r="F181" s="340"/>
      <c r="G181" s="340"/>
      <c r="H181" s="572"/>
      <c r="I181" s="340"/>
      <c r="J181" s="340"/>
      <c r="K181" s="340"/>
      <c r="L181" s="340"/>
      <c r="M181" s="340"/>
      <c r="N181" s="340"/>
      <c r="O181" s="340"/>
      <c r="P181" s="340"/>
      <c r="Q181" s="340"/>
      <c r="R181" s="340"/>
      <c r="S181" s="340"/>
      <c r="T181" s="340"/>
      <c r="U181" s="340"/>
      <c r="V181" s="340"/>
      <c r="W181" s="340"/>
      <c r="X181" s="340"/>
      <c r="Y181" s="340"/>
      <c r="Z181" s="340"/>
      <c r="AA181" s="340"/>
    </row>
    <row r="182" spans="1:27" ht="14.25" customHeight="1" x14ac:dyDescent="0.25">
      <c r="A182" s="340"/>
      <c r="B182" s="340"/>
      <c r="C182" s="340"/>
      <c r="D182" s="340"/>
      <c r="E182" s="340"/>
      <c r="F182" s="340"/>
      <c r="G182" s="340"/>
      <c r="H182" s="572"/>
      <c r="I182" s="340"/>
      <c r="J182" s="340"/>
      <c r="K182" s="340"/>
      <c r="L182" s="340"/>
      <c r="M182" s="340"/>
      <c r="N182" s="340"/>
      <c r="O182" s="340"/>
      <c r="P182" s="340"/>
      <c r="Q182" s="340"/>
      <c r="R182" s="340"/>
      <c r="S182" s="340"/>
      <c r="T182" s="340"/>
      <c r="U182" s="340"/>
      <c r="V182" s="340"/>
      <c r="W182" s="340"/>
      <c r="X182" s="340"/>
      <c r="Y182" s="340"/>
      <c r="Z182" s="340"/>
      <c r="AA182" s="340"/>
    </row>
    <row r="183" spans="1:27" ht="14.25" customHeight="1" x14ac:dyDescent="0.25">
      <c r="A183" s="340"/>
      <c r="B183" s="340"/>
      <c r="C183" s="340"/>
      <c r="D183" s="340"/>
      <c r="E183" s="340"/>
      <c r="F183" s="340"/>
      <c r="G183" s="340"/>
      <c r="H183" s="572"/>
      <c r="I183" s="340"/>
      <c r="J183" s="340"/>
      <c r="K183" s="340"/>
      <c r="L183" s="340"/>
      <c r="M183" s="340"/>
      <c r="N183" s="340"/>
      <c r="O183" s="340"/>
      <c r="P183" s="340"/>
      <c r="Q183" s="340"/>
      <c r="R183" s="340"/>
      <c r="S183" s="340"/>
      <c r="T183" s="340"/>
      <c r="U183" s="340"/>
      <c r="V183" s="340"/>
      <c r="W183" s="340"/>
      <c r="X183" s="340"/>
      <c r="Y183" s="340"/>
      <c r="Z183" s="340"/>
      <c r="AA183" s="340"/>
    </row>
    <row r="184" spans="1:27" ht="14.25" customHeight="1" x14ac:dyDescent="0.25">
      <c r="A184" s="340"/>
      <c r="B184" s="340"/>
      <c r="C184" s="340"/>
      <c r="D184" s="340"/>
      <c r="E184" s="340"/>
      <c r="F184" s="340"/>
      <c r="G184" s="340"/>
      <c r="H184" s="572"/>
      <c r="I184" s="340"/>
      <c r="J184" s="340"/>
      <c r="K184" s="340"/>
      <c r="L184" s="340"/>
      <c r="M184" s="340"/>
      <c r="N184" s="340"/>
      <c r="O184" s="340"/>
      <c r="P184" s="340"/>
      <c r="Q184" s="340"/>
      <c r="R184" s="340"/>
      <c r="S184" s="340"/>
      <c r="T184" s="340"/>
      <c r="U184" s="340"/>
      <c r="V184" s="340"/>
      <c r="W184" s="340"/>
      <c r="X184" s="340"/>
      <c r="Y184" s="340"/>
      <c r="Z184" s="340"/>
      <c r="AA184" s="340"/>
    </row>
    <row r="185" spans="1:27" ht="14.25" customHeight="1" x14ac:dyDescent="0.25">
      <c r="A185" s="340"/>
      <c r="B185" s="340"/>
      <c r="C185" s="340"/>
      <c r="D185" s="340"/>
      <c r="E185" s="340"/>
      <c r="F185" s="340"/>
      <c r="G185" s="340"/>
      <c r="H185" s="572"/>
      <c r="I185" s="340"/>
      <c r="J185" s="340"/>
      <c r="K185" s="340"/>
      <c r="L185" s="340"/>
      <c r="M185" s="340"/>
      <c r="N185" s="340"/>
      <c r="O185" s="340"/>
      <c r="P185" s="340"/>
      <c r="Q185" s="340"/>
      <c r="R185" s="340"/>
      <c r="S185" s="340"/>
      <c r="T185" s="340"/>
      <c r="U185" s="340"/>
      <c r="V185" s="340"/>
      <c r="W185" s="340"/>
      <c r="X185" s="340"/>
      <c r="Y185" s="340"/>
      <c r="Z185" s="340"/>
      <c r="AA185" s="340"/>
    </row>
    <row r="186" spans="1:27" ht="14.25" customHeight="1" x14ac:dyDescent="0.25">
      <c r="A186" s="340"/>
      <c r="B186" s="340"/>
      <c r="C186" s="340"/>
      <c r="D186" s="340"/>
      <c r="E186" s="340"/>
      <c r="F186" s="340"/>
      <c r="G186" s="340"/>
      <c r="H186" s="572"/>
      <c r="I186" s="340"/>
      <c r="J186" s="340"/>
      <c r="K186" s="340"/>
      <c r="L186" s="340"/>
      <c r="M186" s="340"/>
      <c r="N186" s="340"/>
      <c r="O186" s="340"/>
      <c r="P186" s="340"/>
      <c r="Q186" s="340"/>
      <c r="R186" s="340"/>
      <c r="S186" s="340"/>
      <c r="T186" s="340"/>
      <c r="U186" s="340"/>
      <c r="V186" s="340"/>
      <c r="W186" s="340"/>
      <c r="X186" s="340"/>
      <c r="Y186" s="340"/>
      <c r="Z186" s="340"/>
      <c r="AA186" s="340"/>
    </row>
    <row r="187" spans="1:27" ht="14.25" customHeight="1" x14ac:dyDescent="0.25">
      <c r="A187" s="340"/>
      <c r="B187" s="340"/>
      <c r="C187" s="340"/>
      <c r="D187" s="340"/>
      <c r="E187" s="340"/>
      <c r="F187" s="340"/>
      <c r="G187" s="340"/>
      <c r="H187" s="572"/>
      <c r="I187" s="340"/>
      <c r="J187" s="340"/>
      <c r="K187" s="340"/>
      <c r="L187" s="340"/>
      <c r="M187" s="340"/>
      <c r="N187" s="340"/>
      <c r="O187" s="340"/>
      <c r="P187" s="340"/>
      <c r="Q187" s="340"/>
      <c r="R187" s="340"/>
      <c r="S187" s="340"/>
      <c r="T187" s="340"/>
      <c r="U187" s="340"/>
      <c r="V187" s="340"/>
      <c r="W187" s="340"/>
      <c r="X187" s="340"/>
      <c r="Y187" s="340"/>
      <c r="Z187" s="340"/>
      <c r="AA187" s="340"/>
    </row>
    <row r="188" spans="1:27" ht="14.25" customHeight="1" x14ac:dyDescent="0.25">
      <c r="A188" s="340"/>
      <c r="B188" s="340"/>
      <c r="C188" s="340"/>
      <c r="D188" s="340"/>
      <c r="E188" s="340"/>
      <c r="F188" s="340"/>
      <c r="G188" s="340"/>
      <c r="H188" s="572"/>
      <c r="I188" s="340"/>
      <c r="J188" s="340"/>
      <c r="K188" s="340"/>
      <c r="L188" s="340"/>
      <c r="M188" s="340"/>
      <c r="N188" s="340"/>
      <c r="O188" s="340"/>
      <c r="P188" s="340"/>
      <c r="Q188" s="340"/>
      <c r="R188" s="340"/>
      <c r="S188" s="340"/>
      <c r="T188" s="340"/>
      <c r="U188" s="340"/>
      <c r="V188" s="340"/>
      <c r="W188" s="340"/>
      <c r="X188" s="340"/>
      <c r="Y188" s="340"/>
      <c r="Z188" s="340"/>
      <c r="AA188" s="340"/>
    </row>
    <row r="189" spans="1:27" ht="14.25" customHeight="1" x14ac:dyDescent="0.25">
      <c r="A189" s="340"/>
      <c r="B189" s="340"/>
      <c r="C189" s="340"/>
      <c r="D189" s="340"/>
      <c r="E189" s="340"/>
      <c r="F189" s="340"/>
      <c r="G189" s="340"/>
      <c r="H189" s="572"/>
      <c r="I189" s="340"/>
      <c r="J189" s="340"/>
      <c r="K189" s="340"/>
      <c r="L189" s="340"/>
      <c r="M189" s="340"/>
      <c r="N189" s="340"/>
      <c r="O189" s="340"/>
      <c r="P189" s="340"/>
      <c r="Q189" s="340"/>
      <c r="R189" s="340"/>
      <c r="S189" s="340"/>
      <c r="T189" s="340"/>
      <c r="U189" s="340"/>
      <c r="V189" s="340"/>
      <c r="W189" s="340"/>
      <c r="X189" s="340"/>
      <c r="Y189" s="340"/>
      <c r="Z189" s="340"/>
      <c r="AA189" s="340"/>
    </row>
    <row r="190" spans="1:27" ht="14.25" customHeight="1" x14ac:dyDescent="0.25">
      <c r="A190" s="340"/>
      <c r="B190" s="340"/>
      <c r="C190" s="340"/>
      <c r="D190" s="340"/>
      <c r="E190" s="340"/>
      <c r="F190" s="340"/>
      <c r="G190" s="340"/>
      <c r="H190" s="572"/>
      <c r="I190" s="340"/>
      <c r="J190" s="340"/>
      <c r="K190" s="340"/>
      <c r="L190" s="340"/>
      <c r="M190" s="340"/>
      <c r="N190" s="340"/>
      <c r="O190" s="340"/>
      <c r="P190" s="340"/>
      <c r="Q190" s="340"/>
      <c r="R190" s="340"/>
      <c r="S190" s="340"/>
      <c r="T190" s="340"/>
      <c r="U190" s="340"/>
      <c r="V190" s="340"/>
      <c r="W190" s="340"/>
      <c r="X190" s="340"/>
      <c r="Y190" s="340"/>
      <c r="Z190" s="340"/>
      <c r="AA190" s="340"/>
    </row>
    <row r="191" spans="1:27" ht="14.25" customHeight="1" x14ac:dyDescent="0.25">
      <c r="A191" s="340"/>
      <c r="B191" s="340"/>
      <c r="C191" s="340"/>
      <c r="D191" s="340"/>
      <c r="E191" s="340"/>
      <c r="F191" s="340"/>
      <c r="G191" s="340"/>
      <c r="H191" s="572"/>
      <c r="I191" s="340"/>
      <c r="J191" s="340"/>
      <c r="K191" s="340"/>
      <c r="L191" s="340"/>
      <c r="M191" s="340"/>
      <c r="N191" s="340"/>
      <c r="O191" s="340"/>
      <c r="P191" s="340"/>
      <c r="Q191" s="340"/>
      <c r="R191" s="340"/>
      <c r="S191" s="340"/>
      <c r="T191" s="340"/>
      <c r="U191" s="340"/>
      <c r="V191" s="340"/>
      <c r="W191" s="340"/>
      <c r="X191" s="340"/>
      <c r="Y191" s="340"/>
      <c r="Z191" s="340"/>
      <c r="AA191" s="340"/>
    </row>
    <row r="192" spans="1:27" ht="14.25" customHeight="1" x14ac:dyDescent="0.25">
      <c r="A192" s="340"/>
      <c r="B192" s="340"/>
      <c r="C192" s="340"/>
      <c r="D192" s="340"/>
      <c r="E192" s="340"/>
      <c r="F192" s="340"/>
      <c r="G192" s="340"/>
      <c r="H192" s="572"/>
      <c r="I192" s="340"/>
      <c r="J192" s="340"/>
      <c r="K192" s="340"/>
      <c r="L192" s="340"/>
      <c r="M192" s="340"/>
      <c r="N192" s="340"/>
      <c r="O192" s="340"/>
      <c r="P192" s="340"/>
      <c r="Q192" s="340"/>
      <c r="R192" s="340"/>
      <c r="S192" s="340"/>
      <c r="T192" s="340"/>
      <c r="U192" s="340"/>
      <c r="V192" s="340"/>
      <c r="W192" s="340"/>
      <c r="X192" s="340"/>
      <c r="Y192" s="340"/>
      <c r="Z192" s="340"/>
      <c r="AA192" s="340"/>
    </row>
    <row r="193" spans="1:27" ht="14.25" customHeight="1" x14ac:dyDescent="0.25">
      <c r="A193" s="340"/>
      <c r="B193" s="340"/>
      <c r="C193" s="340"/>
      <c r="D193" s="340"/>
      <c r="E193" s="340"/>
      <c r="F193" s="340"/>
      <c r="G193" s="340"/>
      <c r="H193" s="572"/>
      <c r="I193" s="340"/>
      <c r="J193" s="340"/>
      <c r="K193" s="340"/>
      <c r="L193" s="340"/>
      <c r="M193" s="340"/>
      <c r="N193" s="340"/>
      <c r="O193" s="340"/>
      <c r="P193" s="340"/>
      <c r="Q193" s="340"/>
      <c r="R193" s="340"/>
      <c r="S193" s="340"/>
      <c r="T193" s="340"/>
      <c r="U193" s="340"/>
      <c r="V193" s="340"/>
      <c r="W193" s="340"/>
      <c r="X193" s="340"/>
      <c r="Y193" s="340"/>
      <c r="Z193" s="340"/>
      <c r="AA193" s="340"/>
    </row>
    <row r="194" spans="1:27" ht="14.25" customHeight="1" x14ac:dyDescent="0.25">
      <c r="A194" s="340"/>
      <c r="B194" s="340"/>
      <c r="C194" s="340"/>
      <c r="D194" s="340"/>
      <c r="E194" s="340"/>
      <c r="F194" s="340"/>
      <c r="G194" s="340"/>
      <c r="H194" s="572"/>
      <c r="I194" s="340"/>
      <c r="J194" s="340"/>
      <c r="K194" s="340"/>
      <c r="L194" s="340"/>
      <c r="M194" s="340"/>
      <c r="N194" s="340"/>
      <c r="O194" s="340"/>
      <c r="P194" s="340"/>
      <c r="Q194" s="340"/>
      <c r="R194" s="340"/>
      <c r="S194" s="340"/>
      <c r="T194" s="340"/>
      <c r="U194" s="340"/>
      <c r="V194" s="340"/>
      <c r="W194" s="340"/>
      <c r="X194" s="340"/>
      <c r="Y194" s="340"/>
      <c r="Z194" s="340"/>
      <c r="AA194" s="340"/>
    </row>
    <row r="195" spans="1:27" ht="14.25" customHeight="1" x14ac:dyDescent="0.25">
      <c r="A195" s="340"/>
      <c r="B195" s="340"/>
      <c r="C195" s="340"/>
      <c r="D195" s="340"/>
      <c r="E195" s="340"/>
      <c r="F195" s="340"/>
      <c r="G195" s="340"/>
      <c r="H195" s="572"/>
      <c r="I195" s="340"/>
      <c r="J195" s="340"/>
      <c r="K195" s="340"/>
      <c r="L195" s="340"/>
      <c r="M195" s="340"/>
      <c r="N195" s="340"/>
      <c r="O195" s="340"/>
      <c r="P195" s="340"/>
      <c r="Q195" s="340"/>
      <c r="R195" s="340"/>
      <c r="S195" s="340"/>
      <c r="T195" s="340"/>
      <c r="U195" s="340"/>
      <c r="V195" s="340"/>
      <c r="W195" s="340"/>
      <c r="X195" s="340"/>
      <c r="Y195" s="340"/>
      <c r="Z195" s="340"/>
      <c r="AA195" s="340"/>
    </row>
    <row r="196" spans="1:27" ht="14.25" customHeight="1" x14ac:dyDescent="0.25">
      <c r="A196" s="340"/>
      <c r="B196" s="340"/>
      <c r="C196" s="340"/>
      <c r="D196" s="340"/>
      <c r="E196" s="340"/>
      <c r="F196" s="340"/>
      <c r="G196" s="340"/>
      <c r="H196" s="572"/>
      <c r="I196" s="340"/>
      <c r="J196" s="340"/>
      <c r="K196" s="340"/>
      <c r="L196" s="340"/>
      <c r="M196" s="340"/>
      <c r="N196" s="340"/>
      <c r="O196" s="340"/>
      <c r="P196" s="340"/>
      <c r="Q196" s="340"/>
      <c r="R196" s="340"/>
      <c r="S196" s="340"/>
      <c r="T196" s="340"/>
      <c r="U196" s="340"/>
      <c r="V196" s="340"/>
      <c r="W196" s="340"/>
      <c r="X196" s="340"/>
      <c r="Y196" s="340"/>
      <c r="Z196" s="340"/>
      <c r="AA196" s="340"/>
    </row>
    <row r="197" spans="1:27" ht="14.25" customHeight="1" x14ac:dyDescent="0.25">
      <c r="A197" s="340"/>
      <c r="B197" s="340"/>
      <c r="C197" s="340"/>
      <c r="D197" s="340"/>
      <c r="E197" s="340"/>
      <c r="F197" s="340"/>
      <c r="G197" s="340"/>
      <c r="H197" s="572"/>
      <c r="I197" s="340"/>
      <c r="J197" s="340"/>
      <c r="K197" s="340"/>
      <c r="L197" s="340"/>
      <c r="M197" s="340"/>
      <c r="N197" s="340"/>
      <c r="O197" s="340"/>
      <c r="P197" s="340"/>
      <c r="Q197" s="340"/>
      <c r="R197" s="340"/>
      <c r="S197" s="340"/>
      <c r="T197" s="340"/>
      <c r="U197" s="340"/>
      <c r="V197" s="340"/>
      <c r="W197" s="340"/>
      <c r="X197" s="340"/>
      <c r="Y197" s="340"/>
      <c r="Z197" s="340"/>
      <c r="AA197" s="340"/>
    </row>
    <row r="198" spans="1:27" ht="14.25" customHeight="1" x14ac:dyDescent="0.25">
      <c r="A198" s="340"/>
      <c r="B198" s="340"/>
      <c r="C198" s="340"/>
      <c r="D198" s="340"/>
      <c r="E198" s="340"/>
      <c r="F198" s="340"/>
      <c r="G198" s="340"/>
      <c r="H198" s="572"/>
      <c r="I198" s="340"/>
      <c r="J198" s="340"/>
      <c r="K198" s="340"/>
      <c r="L198" s="340"/>
      <c r="M198" s="340"/>
      <c r="N198" s="340"/>
      <c r="O198" s="340"/>
      <c r="P198" s="340"/>
      <c r="Q198" s="340"/>
      <c r="R198" s="340"/>
      <c r="S198" s="340"/>
      <c r="T198" s="340"/>
      <c r="U198" s="340"/>
      <c r="V198" s="340"/>
      <c r="W198" s="340"/>
      <c r="X198" s="340"/>
      <c r="Y198" s="340"/>
      <c r="Z198" s="340"/>
      <c r="AA198" s="340"/>
    </row>
    <row r="199" spans="1:27" ht="14.25" customHeight="1" x14ac:dyDescent="0.25">
      <c r="A199" s="340"/>
      <c r="B199" s="340"/>
      <c r="C199" s="340"/>
      <c r="D199" s="340"/>
      <c r="E199" s="340"/>
      <c r="F199" s="340"/>
      <c r="G199" s="340"/>
      <c r="H199" s="572"/>
      <c r="I199" s="340"/>
      <c r="J199" s="340"/>
      <c r="K199" s="340"/>
      <c r="L199" s="340"/>
      <c r="M199" s="340"/>
      <c r="N199" s="340"/>
      <c r="O199" s="340"/>
      <c r="P199" s="340"/>
      <c r="Q199" s="340"/>
      <c r="R199" s="340"/>
      <c r="S199" s="340"/>
      <c r="T199" s="340"/>
      <c r="U199" s="340"/>
      <c r="V199" s="340"/>
      <c r="W199" s="340"/>
      <c r="X199" s="340"/>
      <c r="Y199" s="340"/>
      <c r="Z199" s="340"/>
      <c r="AA199" s="340"/>
    </row>
    <row r="200" spans="1:27" ht="14.25" customHeight="1" x14ac:dyDescent="0.25">
      <c r="A200" s="340"/>
      <c r="B200" s="340"/>
      <c r="C200" s="340"/>
      <c r="D200" s="340"/>
      <c r="E200" s="340"/>
      <c r="F200" s="340"/>
      <c r="G200" s="340"/>
      <c r="H200" s="572"/>
      <c r="I200" s="340"/>
      <c r="J200" s="340"/>
      <c r="K200" s="340"/>
      <c r="L200" s="340"/>
      <c r="M200" s="340"/>
      <c r="N200" s="340"/>
      <c r="O200" s="340"/>
      <c r="P200" s="340"/>
      <c r="Q200" s="340"/>
      <c r="R200" s="340"/>
      <c r="S200" s="340"/>
      <c r="T200" s="340"/>
      <c r="U200" s="340"/>
      <c r="V200" s="340"/>
      <c r="W200" s="340"/>
      <c r="X200" s="340"/>
      <c r="Y200" s="340"/>
      <c r="Z200" s="340"/>
      <c r="AA200" s="340"/>
    </row>
    <row r="201" spans="1:27" ht="14.25" customHeight="1" x14ac:dyDescent="0.25">
      <c r="A201" s="340"/>
      <c r="B201" s="340"/>
      <c r="C201" s="340"/>
      <c r="D201" s="340"/>
      <c r="E201" s="340"/>
      <c r="F201" s="340"/>
      <c r="G201" s="340"/>
      <c r="H201" s="572"/>
      <c r="I201" s="340"/>
      <c r="J201" s="340"/>
      <c r="K201" s="340"/>
      <c r="L201" s="340"/>
      <c r="M201" s="340"/>
      <c r="N201" s="340"/>
      <c r="O201" s="340"/>
      <c r="P201" s="340"/>
      <c r="Q201" s="340"/>
      <c r="R201" s="340"/>
      <c r="S201" s="340"/>
      <c r="T201" s="340"/>
      <c r="U201" s="340"/>
      <c r="V201" s="340"/>
      <c r="W201" s="340"/>
      <c r="X201" s="340"/>
      <c r="Y201" s="340"/>
      <c r="Z201" s="340"/>
      <c r="AA201" s="340"/>
    </row>
    <row r="202" spans="1:27" ht="14.25" customHeight="1" x14ac:dyDescent="0.25">
      <c r="A202" s="340"/>
      <c r="B202" s="340"/>
      <c r="C202" s="340"/>
      <c r="D202" s="340"/>
      <c r="E202" s="340"/>
      <c r="F202" s="340"/>
      <c r="G202" s="340"/>
      <c r="H202" s="572"/>
      <c r="I202" s="340"/>
      <c r="J202" s="340"/>
      <c r="K202" s="340"/>
      <c r="L202" s="340"/>
      <c r="M202" s="340"/>
      <c r="N202" s="340"/>
      <c r="O202" s="340"/>
      <c r="P202" s="340"/>
      <c r="Q202" s="340"/>
      <c r="R202" s="340"/>
      <c r="S202" s="340"/>
      <c r="T202" s="340"/>
      <c r="U202" s="340"/>
      <c r="V202" s="340"/>
      <c r="W202" s="340"/>
      <c r="X202" s="340"/>
      <c r="Y202" s="340"/>
      <c r="Z202" s="340"/>
      <c r="AA202" s="340"/>
    </row>
    <row r="203" spans="1:27" ht="14.25" customHeight="1" x14ac:dyDescent="0.25">
      <c r="A203" s="340"/>
      <c r="B203" s="340"/>
      <c r="C203" s="340"/>
      <c r="D203" s="340"/>
      <c r="E203" s="340"/>
      <c r="F203" s="340"/>
      <c r="G203" s="340"/>
      <c r="H203" s="572"/>
      <c r="I203" s="340"/>
      <c r="J203" s="340"/>
      <c r="K203" s="340"/>
      <c r="L203" s="340"/>
      <c r="M203" s="340"/>
      <c r="N203" s="340"/>
      <c r="O203" s="340"/>
      <c r="P203" s="340"/>
      <c r="Q203" s="340"/>
      <c r="R203" s="340"/>
      <c r="S203" s="340"/>
      <c r="T203" s="340"/>
      <c r="U203" s="340"/>
      <c r="V203" s="340"/>
      <c r="W203" s="340"/>
      <c r="X203" s="340"/>
      <c r="Y203" s="340"/>
      <c r="Z203" s="340"/>
      <c r="AA203" s="340"/>
    </row>
    <row r="204" spans="1:27" ht="14.25" customHeight="1" x14ac:dyDescent="0.25">
      <c r="A204" s="340"/>
      <c r="B204" s="340"/>
      <c r="C204" s="340"/>
      <c r="D204" s="340"/>
      <c r="E204" s="340"/>
      <c r="F204" s="340"/>
      <c r="G204" s="340"/>
      <c r="H204" s="572"/>
      <c r="I204" s="340"/>
      <c r="J204" s="340"/>
      <c r="K204" s="340"/>
      <c r="L204" s="340"/>
      <c r="M204" s="340"/>
      <c r="N204" s="340"/>
      <c r="O204" s="340"/>
      <c r="P204" s="340"/>
      <c r="Q204" s="340"/>
      <c r="R204" s="340"/>
      <c r="S204" s="340"/>
      <c r="T204" s="340"/>
      <c r="U204" s="340"/>
      <c r="V204" s="340"/>
      <c r="W204" s="340"/>
      <c r="X204" s="340"/>
      <c r="Y204" s="340"/>
      <c r="Z204" s="340"/>
      <c r="AA204" s="340"/>
    </row>
    <row r="205" spans="1:27" ht="14.25" customHeight="1" x14ac:dyDescent="0.25">
      <c r="A205" s="340"/>
      <c r="B205" s="340"/>
      <c r="C205" s="340"/>
      <c r="D205" s="340"/>
      <c r="E205" s="340"/>
      <c r="F205" s="340"/>
      <c r="G205" s="340"/>
      <c r="H205" s="572"/>
      <c r="I205" s="340"/>
      <c r="J205" s="340"/>
      <c r="K205" s="340"/>
      <c r="L205" s="340"/>
      <c r="M205" s="340"/>
      <c r="N205" s="340"/>
      <c r="O205" s="340"/>
      <c r="P205" s="340"/>
      <c r="Q205" s="340"/>
      <c r="R205" s="340"/>
      <c r="S205" s="340"/>
      <c r="T205" s="340"/>
      <c r="U205" s="340"/>
      <c r="V205" s="340"/>
      <c r="W205" s="340"/>
      <c r="X205" s="340"/>
      <c r="Y205" s="340"/>
      <c r="Z205" s="340"/>
      <c r="AA205" s="340"/>
    </row>
    <row r="206" spans="1:27" ht="14.25" customHeight="1" x14ac:dyDescent="0.25">
      <c r="A206" s="340"/>
      <c r="B206" s="340"/>
      <c r="C206" s="340"/>
      <c r="D206" s="340"/>
      <c r="E206" s="340"/>
      <c r="F206" s="340"/>
      <c r="G206" s="340"/>
      <c r="H206" s="572"/>
      <c r="I206" s="340"/>
      <c r="J206" s="340"/>
      <c r="K206" s="340"/>
      <c r="L206" s="340"/>
      <c r="M206" s="340"/>
      <c r="N206" s="340"/>
      <c r="O206" s="340"/>
      <c r="P206" s="340"/>
      <c r="Q206" s="340"/>
      <c r="R206" s="340"/>
      <c r="S206" s="340"/>
      <c r="T206" s="340"/>
      <c r="U206" s="340"/>
      <c r="V206" s="340"/>
      <c r="W206" s="340"/>
      <c r="X206" s="340"/>
      <c r="Y206" s="340"/>
      <c r="Z206" s="340"/>
      <c r="AA206" s="340"/>
    </row>
    <row r="207" spans="1:27" ht="14.25" customHeight="1" x14ac:dyDescent="0.25">
      <c r="A207" s="340"/>
      <c r="B207" s="340"/>
      <c r="C207" s="340"/>
      <c r="D207" s="340"/>
      <c r="E207" s="340"/>
      <c r="F207" s="340"/>
      <c r="G207" s="340"/>
      <c r="H207" s="572"/>
      <c r="I207" s="340"/>
      <c r="J207" s="340"/>
      <c r="K207" s="340"/>
      <c r="L207" s="340"/>
      <c r="M207" s="340"/>
      <c r="N207" s="340"/>
      <c r="O207" s="340"/>
      <c r="P207" s="340"/>
      <c r="Q207" s="340"/>
      <c r="R207" s="340"/>
      <c r="S207" s="340"/>
      <c r="T207" s="340"/>
      <c r="U207" s="340"/>
      <c r="V207" s="340"/>
      <c r="W207" s="340"/>
      <c r="X207" s="340"/>
      <c r="Y207" s="340"/>
      <c r="Z207" s="340"/>
      <c r="AA207" s="340"/>
    </row>
    <row r="208" spans="1:27" ht="14.25" customHeight="1" x14ac:dyDescent="0.25">
      <c r="A208" s="340"/>
      <c r="B208" s="340"/>
      <c r="C208" s="340"/>
      <c r="D208" s="340"/>
      <c r="E208" s="340"/>
      <c r="F208" s="340"/>
      <c r="G208" s="340"/>
      <c r="H208" s="572"/>
      <c r="I208" s="340"/>
      <c r="J208" s="340"/>
      <c r="K208" s="340"/>
      <c r="L208" s="340"/>
      <c r="M208" s="340"/>
      <c r="N208" s="340"/>
      <c r="O208" s="340"/>
      <c r="P208" s="340"/>
      <c r="Q208" s="340"/>
      <c r="R208" s="340"/>
      <c r="S208" s="340"/>
      <c r="T208" s="340"/>
      <c r="U208" s="340"/>
      <c r="V208" s="340"/>
      <c r="W208" s="340"/>
      <c r="X208" s="340"/>
      <c r="Y208" s="340"/>
      <c r="Z208" s="340"/>
      <c r="AA208" s="340"/>
    </row>
    <row r="209" spans="1:27" ht="14.25" customHeight="1" x14ac:dyDescent="0.25">
      <c r="A209" s="340"/>
      <c r="B209" s="340"/>
      <c r="C209" s="340"/>
      <c r="D209" s="340"/>
      <c r="E209" s="340"/>
      <c r="F209" s="340"/>
      <c r="G209" s="340"/>
      <c r="H209" s="572"/>
      <c r="I209" s="340"/>
      <c r="J209" s="340"/>
      <c r="K209" s="340"/>
      <c r="L209" s="340"/>
      <c r="M209" s="340"/>
      <c r="N209" s="340"/>
      <c r="O209" s="340"/>
      <c r="P209" s="340"/>
      <c r="Q209" s="340"/>
      <c r="R209" s="340"/>
      <c r="S209" s="340"/>
      <c r="T209" s="340"/>
      <c r="U209" s="340"/>
      <c r="V209" s="340"/>
      <c r="W209" s="340"/>
      <c r="X209" s="340"/>
      <c r="Y209" s="340"/>
      <c r="Z209" s="340"/>
      <c r="AA209" s="340"/>
    </row>
    <row r="210" spans="1:27" ht="14.25" customHeight="1" x14ac:dyDescent="0.25">
      <c r="A210" s="340"/>
      <c r="B210" s="340"/>
      <c r="C210" s="340"/>
      <c r="D210" s="340"/>
      <c r="E210" s="340"/>
      <c r="F210" s="340"/>
      <c r="G210" s="340"/>
      <c r="H210" s="572"/>
      <c r="I210" s="340"/>
      <c r="J210" s="340"/>
      <c r="K210" s="340"/>
      <c r="L210" s="340"/>
      <c r="M210" s="340"/>
      <c r="N210" s="340"/>
      <c r="O210" s="340"/>
      <c r="P210" s="340"/>
      <c r="Q210" s="340"/>
      <c r="R210" s="340"/>
      <c r="S210" s="340"/>
      <c r="T210" s="340"/>
      <c r="U210" s="340"/>
      <c r="V210" s="340"/>
      <c r="W210" s="340"/>
      <c r="X210" s="340"/>
      <c r="Y210" s="340"/>
      <c r="Z210" s="340"/>
      <c r="AA210" s="340"/>
    </row>
    <row r="211" spans="1:27" ht="14.25" customHeight="1" x14ac:dyDescent="0.25">
      <c r="A211" s="340"/>
      <c r="B211" s="340"/>
      <c r="C211" s="340"/>
      <c r="D211" s="340"/>
      <c r="E211" s="340"/>
      <c r="F211" s="340"/>
      <c r="G211" s="340"/>
      <c r="H211" s="572"/>
      <c r="I211" s="340"/>
      <c r="J211" s="340"/>
      <c r="K211" s="340"/>
      <c r="L211" s="340"/>
      <c r="M211" s="340"/>
      <c r="N211" s="340"/>
      <c r="O211" s="340"/>
      <c r="P211" s="340"/>
      <c r="Q211" s="340"/>
      <c r="R211" s="340"/>
      <c r="S211" s="340"/>
      <c r="T211" s="340"/>
      <c r="U211" s="340"/>
      <c r="V211" s="340"/>
      <c r="W211" s="340"/>
      <c r="X211" s="340"/>
      <c r="Y211" s="340"/>
      <c r="Z211" s="340"/>
      <c r="AA211" s="340"/>
    </row>
    <row r="212" spans="1:27" ht="14.25" customHeight="1" x14ac:dyDescent="0.25">
      <c r="A212" s="340"/>
      <c r="B212" s="340"/>
      <c r="C212" s="340"/>
      <c r="D212" s="340"/>
      <c r="E212" s="340"/>
      <c r="F212" s="340"/>
      <c r="G212" s="340"/>
      <c r="H212" s="572"/>
      <c r="I212" s="340"/>
      <c r="J212" s="340"/>
      <c r="K212" s="340"/>
      <c r="L212" s="340"/>
      <c r="M212" s="340"/>
      <c r="N212" s="340"/>
      <c r="O212" s="340"/>
      <c r="P212" s="340"/>
      <c r="Q212" s="340"/>
      <c r="R212" s="340"/>
      <c r="S212" s="340"/>
      <c r="T212" s="340"/>
      <c r="U212" s="340"/>
      <c r="V212" s="340"/>
      <c r="W212" s="340"/>
      <c r="X212" s="340"/>
      <c r="Y212" s="340"/>
      <c r="Z212" s="340"/>
      <c r="AA212" s="340"/>
    </row>
    <row r="213" spans="1:27" ht="14.25" customHeight="1" x14ac:dyDescent="0.25">
      <c r="A213" s="340"/>
      <c r="B213" s="340"/>
      <c r="C213" s="340"/>
      <c r="D213" s="340"/>
      <c r="E213" s="340"/>
      <c r="F213" s="340"/>
      <c r="G213" s="340"/>
      <c r="H213" s="572"/>
      <c r="I213" s="340"/>
      <c r="J213" s="340"/>
      <c r="K213" s="340"/>
      <c r="L213" s="340"/>
      <c r="M213" s="340"/>
      <c r="N213" s="340"/>
      <c r="O213" s="340"/>
      <c r="P213" s="340"/>
      <c r="Q213" s="340"/>
      <c r="R213" s="340"/>
      <c r="S213" s="340"/>
      <c r="T213" s="340"/>
      <c r="U213" s="340"/>
      <c r="V213" s="340"/>
      <c r="W213" s="340"/>
      <c r="X213" s="340"/>
      <c r="Y213" s="340"/>
      <c r="Z213" s="340"/>
      <c r="AA213" s="340"/>
    </row>
    <row r="214" spans="1:27" ht="14.25" customHeight="1" x14ac:dyDescent="0.25">
      <c r="A214" s="340"/>
      <c r="B214" s="340"/>
      <c r="C214" s="340"/>
      <c r="D214" s="340"/>
      <c r="E214" s="340"/>
      <c r="F214" s="340"/>
      <c r="G214" s="340"/>
      <c r="H214" s="572"/>
      <c r="I214" s="340"/>
      <c r="J214" s="340"/>
      <c r="K214" s="340"/>
      <c r="L214" s="340"/>
      <c r="M214" s="340"/>
      <c r="N214" s="340"/>
      <c r="O214" s="340"/>
      <c r="P214" s="340"/>
      <c r="Q214" s="340"/>
      <c r="R214" s="340"/>
      <c r="S214" s="340"/>
      <c r="T214" s="340"/>
      <c r="U214" s="340"/>
      <c r="V214" s="340"/>
      <c r="W214" s="340"/>
      <c r="X214" s="340"/>
      <c r="Y214" s="340"/>
      <c r="Z214" s="340"/>
      <c r="AA214" s="340"/>
    </row>
    <row r="215" spans="1:27" ht="14.25" customHeight="1" x14ac:dyDescent="0.25">
      <c r="A215" s="340"/>
      <c r="B215" s="340"/>
      <c r="C215" s="340"/>
      <c r="D215" s="340"/>
      <c r="E215" s="340"/>
      <c r="F215" s="340"/>
      <c r="G215" s="340"/>
      <c r="H215" s="572"/>
      <c r="I215" s="340"/>
      <c r="J215" s="340"/>
      <c r="K215" s="340"/>
      <c r="L215" s="340"/>
      <c r="M215" s="340"/>
      <c r="N215" s="340"/>
      <c r="O215" s="340"/>
      <c r="P215" s="340"/>
      <c r="Q215" s="340"/>
      <c r="R215" s="340"/>
      <c r="S215" s="340"/>
      <c r="T215" s="340"/>
      <c r="U215" s="340"/>
      <c r="V215" s="340"/>
      <c r="W215" s="340"/>
      <c r="X215" s="340"/>
      <c r="Y215" s="340"/>
      <c r="Z215" s="340"/>
      <c r="AA215" s="340"/>
    </row>
    <row r="216" spans="1:27" ht="14.25" customHeight="1" x14ac:dyDescent="0.25">
      <c r="A216" s="340"/>
      <c r="B216" s="340"/>
      <c r="C216" s="340"/>
      <c r="D216" s="340"/>
      <c r="E216" s="340"/>
      <c r="F216" s="340"/>
      <c r="G216" s="340"/>
      <c r="H216" s="572"/>
      <c r="I216" s="340"/>
      <c r="J216" s="340"/>
      <c r="K216" s="340"/>
      <c r="L216" s="340"/>
      <c r="M216" s="340"/>
      <c r="N216" s="340"/>
      <c r="O216" s="340"/>
      <c r="P216" s="340"/>
      <c r="Q216" s="340"/>
      <c r="R216" s="340"/>
      <c r="S216" s="340"/>
      <c r="T216" s="340"/>
      <c r="U216" s="340"/>
      <c r="V216" s="340"/>
      <c r="W216" s="340"/>
      <c r="X216" s="340"/>
      <c r="Y216" s="340"/>
      <c r="Z216" s="340"/>
      <c r="AA216" s="340"/>
    </row>
    <row r="217" spans="1:27" ht="14.25" customHeight="1" x14ac:dyDescent="0.25">
      <c r="A217" s="340"/>
      <c r="B217" s="340"/>
      <c r="C217" s="340"/>
      <c r="D217" s="340"/>
      <c r="E217" s="340"/>
      <c r="F217" s="340"/>
      <c r="G217" s="340"/>
      <c r="H217" s="572"/>
      <c r="I217" s="340"/>
      <c r="J217" s="340"/>
      <c r="K217" s="340"/>
      <c r="L217" s="340"/>
      <c r="M217" s="340"/>
      <c r="N217" s="340"/>
      <c r="O217" s="340"/>
      <c r="P217" s="340"/>
      <c r="Q217" s="340"/>
      <c r="R217" s="340"/>
      <c r="S217" s="340"/>
      <c r="T217" s="340"/>
      <c r="U217" s="340"/>
      <c r="V217" s="340"/>
      <c r="W217" s="340"/>
      <c r="X217" s="340"/>
      <c r="Y217" s="340"/>
      <c r="Z217" s="340"/>
      <c r="AA217" s="340"/>
    </row>
    <row r="218" spans="1:27" ht="14.25" customHeight="1" x14ac:dyDescent="0.25">
      <c r="A218" s="340"/>
      <c r="B218" s="340"/>
      <c r="C218" s="340"/>
      <c r="D218" s="340"/>
      <c r="E218" s="340"/>
      <c r="F218" s="340"/>
      <c r="G218" s="340"/>
      <c r="H218" s="572"/>
      <c r="I218" s="340"/>
      <c r="J218" s="340"/>
      <c r="K218" s="340"/>
      <c r="L218" s="340"/>
      <c r="M218" s="340"/>
      <c r="N218" s="340"/>
      <c r="O218" s="340"/>
      <c r="P218" s="340"/>
      <c r="Q218" s="340"/>
      <c r="R218" s="340"/>
      <c r="S218" s="340"/>
      <c r="T218" s="340"/>
      <c r="U218" s="340"/>
      <c r="V218" s="340"/>
      <c r="W218" s="340"/>
      <c r="X218" s="340"/>
      <c r="Y218" s="340"/>
      <c r="Z218" s="340"/>
      <c r="AA218" s="340"/>
    </row>
    <row r="219" spans="1:27" ht="14.25" customHeight="1" x14ac:dyDescent="0.25">
      <c r="A219" s="340"/>
      <c r="B219" s="340"/>
      <c r="C219" s="340"/>
      <c r="D219" s="340"/>
      <c r="E219" s="340"/>
      <c r="F219" s="340"/>
      <c r="G219" s="340"/>
      <c r="H219" s="572"/>
      <c r="I219" s="340"/>
      <c r="J219" s="340"/>
      <c r="K219" s="340"/>
      <c r="L219" s="340"/>
      <c r="M219" s="340"/>
      <c r="N219" s="340"/>
      <c r="O219" s="340"/>
      <c r="P219" s="340"/>
      <c r="Q219" s="340"/>
      <c r="R219" s="340"/>
      <c r="S219" s="340"/>
      <c r="T219" s="340"/>
      <c r="U219" s="340"/>
      <c r="V219" s="340"/>
      <c r="W219" s="340"/>
      <c r="X219" s="340"/>
      <c r="Y219" s="340"/>
      <c r="Z219" s="340"/>
      <c r="AA219" s="340"/>
    </row>
    <row r="220" spans="1:27" ht="14.25" customHeight="1" x14ac:dyDescent="0.25">
      <c r="A220" s="340"/>
      <c r="B220" s="340"/>
      <c r="C220" s="340"/>
      <c r="D220" s="340"/>
      <c r="E220" s="340"/>
      <c r="F220" s="340"/>
      <c r="G220" s="340"/>
      <c r="H220" s="572"/>
      <c r="I220" s="340"/>
      <c r="J220" s="340"/>
      <c r="K220" s="340"/>
      <c r="L220" s="340"/>
      <c r="M220" s="340"/>
      <c r="N220" s="340"/>
      <c r="O220" s="340"/>
      <c r="P220" s="340"/>
      <c r="Q220" s="340"/>
      <c r="R220" s="340"/>
      <c r="S220" s="340"/>
      <c r="T220" s="340"/>
      <c r="U220" s="340"/>
      <c r="V220" s="340"/>
      <c r="W220" s="340"/>
      <c r="X220" s="340"/>
      <c r="Y220" s="340"/>
      <c r="Z220" s="340"/>
      <c r="AA220" s="340"/>
    </row>
    <row r="221" spans="1:27" ht="14.25" customHeight="1" x14ac:dyDescent="0.25">
      <c r="A221" s="340"/>
      <c r="B221" s="340"/>
      <c r="C221" s="340"/>
      <c r="D221" s="340"/>
      <c r="E221" s="340"/>
      <c r="F221" s="340"/>
      <c r="G221" s="340"/>
      <c r="H221" s="572"/>
      <c r="I221" s="340"/>
      <c r="J221" s="340"/>
      <c r="K221" s="340"/>
      <c r="L221" s="340"/>
      <c r="M221" s="340"/>
      <c r="N221" s="340"/>
      <c r="O221" s="340"/>
      <c r="P221" s="340"/>
      <c r="Q221" s="340"/>
      <c r="R221" s="340"/>
      <c r="S221" s="340"/>
      <c r="T221" s="340"/>
      <c r="U221" s="340"/>
      <c r="V221" s="340"/>
      <c r="W221" s="340"/>
      <c r="X221" s="340"/>
      <c r="Y221" s="340"/>
      <c r="Z221" s="340"/>
      <c r="AA221" s="340"/>
    </row>
    <row r="222" spans="1:27" ht="14.25" customHeight="1" x14ac:dyDescent="0.25">
      <c r="A222" s="340"/>
      <c r="B222" s="340"/>
      <c r="C222" s="340"/>
      <c r="D222" s="340"/>
      <c r="E222" s="340"/>
      <c r="F222" s="340"/>
      <c r="G222" s="340"/>
      <c r="H222" s="572"/>
      <c r="I222" s="340"/>
      <c r="J222" s="340"/>
      <c r="K222" s="340"/>
      <c r="L222" s="340"/>
      <c r="M222" s="340"/>
      <c r="N222" s="340"/>
      <c r="O222" s="340"/>
      <c r="P222" s="340"/>
      <c r="Q222" s="340"/>
      <c r="R222" s="340"/>
      <c r="S222" s="340"/>
      <c r="T222" s="340"/>
      <c r="U222" s="340"/>
      <c r="V222" s="340"/>
      <c r="W222" s="340"/>
      <c r="X222" s="340"/>
      <c r="Y222" s="340"/>
      <c r="Z222" s="340"/>
      <c r="AA222" s="340"/>
    </row>
    <row r="223" spans="1:27" ht="14.25" customHeight="1" x14ac:dyDescent="0.25">
      <c r="A223" s="340"/>
      <c r="B223" s="340"/>
      <c r="C223" s="340"/>
      <c r="D223" s="340"/>
      <c r="E223" s="340"/>
      <c r="F223" s="340"/>
      <c r="G223" s="340"/>
      <c r="H223" s="572"/>
      <c r="I223" s="340"/>
      <c r="J223" s="340"/>
      <c r="K223" s="340"/>
      <c r="L223" s="340"/>
      <c r="M223" s="340"/>
      <c r="N223" s="340"/>
      <c r="O223" s="340"/>
      <c r="P223" s="340"/>
      <c r="Q223" s="340"/>
      <c r="R223" s="340"/>
      <c r="S223" s="340"/>
      <c r="T223" s="340"/>
      <c r="U223" s="340"/>
      <c r="V223" s="340"/>
      <c r="W223" s="340"/>
      <c r="X223" s="340"/>
      <c r="Y223" s="340"/>
      <c r="Z223" s="340"/>
      <c r="AA223" s="340"/>
    </row>
    <row r="224" spans="1:27" ht="14.25" customHeight="1" x14ac:dyDescent="0.25">
      <c r="A224" s="340"/>
      <c r="B224" s="340"/>
      <c r="C224" s="340"/>
      <c r="D224" s="340"/>
      <c r="E224" s="340"/>
      <c r="F224" s="340"/>
      <c r="G224" s="340"/>
      <c r="H224" s="572"/>
      <c r="I224" s="340"/>
      <c r="J224" s="340"/>
      <c r="K224" s="340"/>
      <c r="L224" s="340"/>
      <c r="M224" s="340"/>
      <c r="N224" s="340"/>
      <c r="O224" s="340"/>
      <c r="P224" s="340"/>
      <c r="Q224" s="340"/>
      <c r="R224" s="340"/>
      <c r="S224" s="340"/>
      <c r="T224" s="340"/>
      <c r="U224" s="340"/>
      <c r="V224" s="340"/>
      <c r="W224" s="340"/>
      <c r="X224" s="340"/>
      <c r="Y224" s="340"/>
      <c r="Z224" s="340"/>
      <c r="AA224" s="340"/>
    </row>
    <row r="225" spans="1:27" ht="14.25" customHeight="1" x14ac:dyDescent="0.25">
      <c r="A225" s="340"/>
      <c r="B225" s="340"/>
      <c r="C225" s="340"/>
      <c r="D225" s="340"/>
      <c r="E225" s="340"/>
      <c r="F225" s="340"/>
      <c r="G225" s="340"/>
      <c r="H225" s="572"/>
      <c r="I225" s="340"/>
      <c r="J225" s="340"/>
      <c r="K225" s="340"/>
      <c r="L225" s="340"/>
      <c r="M225" s="340"/>
      <c r="N225" s="340"/>
      <c r="O225" s="340"/>
      <c r="P225" s="340"/>
      <c r="Q225" s="340"/>
      <c r="R225" s="340"/>
      <c r="S225" s="340"/>
      <c r="T225" s="340"/>
      <c r="U225" s="340"/>
      <c r="V225" s="340"/>
      <c r="W225" s="340"/>
      <c r="X225" s="340"/>
      <c r="Y225" s="340"/>
      <c r="Z225" s="340"/>
      <c r="AA225" s="340"/>
    </row>
    <row r="226" spans="1:27" ht="14.25" customHeight="1" x14ac:dyDescent="0.25">
      <c r="A226" s="340"/>
      <c r="B226" s="340"/>
      <c r="C226" s="340"/>
      <c r="D226" s="340"/>
      <c r="E226" s="340"/>
      <c r="F226" s="340"/>
      <c r="G226" s="340"/>
      <c r="H226" s="572"/>
      <c r="I226" s="340"/>
      <c r="J226" s="340"/>
      <c r="K226" s="340"/>
      <c r="L226" s="340"/>
      <c r="M226" s="340"/>
      <c r="N226" s="340"/>
      <c r="O226" s="340"/>
      <c r="P226" s="340"/>
      <c r="Q226" s="340"/>
      <c r="R226" s="340"/>
      <c r="S226" s="340"/>
      <c r="T226" s="340"/>
      <c r="U226" s="340"/>
      <c r="V226" s="340"/>
      <c r="W226" s="340"/>
      <c r="X226" s="340"/>
      <c r="Y226" s="340"/>
      <c r="Z226" s="340"/>
      <c r="AA226" s="340"/>
    </row>
    <row r="227" spans="1:27" ht="14.25" customHeight="1" x14ac:dyDescent="0.25">
      <c r="A227" s="340"/>
      <c r="B227" s="340"/>
      <c r="C227" s="340"/>
      <c r="D227" s="340"/>
      <c r="E227" s="340"/>
      <c r="F227" s="340"/>
      <c r="G227" s="340"/>
      <c r="H227" s="572"/>
      <c r="I227" s="340"/>
      <c r="J227" s="340"/>
      <c r="K227" s="340"/>
      <c r="L227" s="340"/>
      <c r="M227" s="340"/>
      <c r="N227" s="340"/>
      <c r="O227" s="340"/>
      <c r="P227" s="340"/>
      <c r="Q227" s="340"/>
      <c r="R227" s="340"/>
      <c r="S227" s="340"/>
      <c r="T227" s="340"/>
      <c r="U227" s="340"/>
      <c r="V227" s="340"/>
      <c r="W227" s="340"/>
      <c r="X227" s="340"/>
      <c r="Y227" s="340"/>
      <c r="Z227" s="340"/>
      <c r="AA227" s="340"/>
    </row>
    <row r="228" spans="1:27" ht="14.25" customHeight="1" x14ac:dyDescent="0.25">
      <c r="A228" s="340"/>
      <c r="B228" s="340"/>
      <c r="C228" s="340"/>
      <c r="D228" s="340"/>
      <c r="E228" s="340"/>
      <c r="F228" s="340"/>
      <c r="G228" s="340"/>
      <c r="H228" s="572"/>
      <c r="I228" s="340"/>
      <c r="J228" s="340"/>
      <c r="K228" s="340"/>
      <c r="L228" s="340"/>
      <c r="M228" s="340"/>
      <c r="N228" s="340"/>
      <c r="O228" s="340"/>
      <c r="P228" s="340"/>
      <c r="Q228" s="340"/>
      <c r="R228" s="340"/>
      <c r="S228" s="340"/>
      <c r="T228" s="340"/>
      <c r="U228" s="340"/>
      <c r="V228" s="340"/>
      <c r="W228" s="340"/>
      <c r="X228" s="340"/>
      <c r="Y228" s="340"/>
      <c r="Z228" s="340"/>
      <c r="AA228" s="340"/>
    </row>
    <row r="229" spans="1:27" ht="14.25" customHeight="1" x14ac:dyDescent="0.25">
      <c r="A229" s="340"/>
      <c r="B229" s="340"/>
      <c r="C229" s="340"/>
      <c r="D229" s="340"/>
      <c r="E229" s="340"/>
      <c r="F229" s="340"/>
      <c r="G229" s="340"/>
      <c r="H229" s="572"/>
      <c r="I229" s="340"/>
      <c r="J229" s="340"/>
      <c r="K229" s="340"/>
      <c r="L229" s="340"/>
      <c r="M229" s="340"/>
      <c r="N229" s="340"/>
      <c r="O229" s="340"/>
      <c r="P229" s="340"/>
      <c r="Q229" s="340"/>
      <c r="R229" s="340"/>
      <c r="S229" s="340"/>
      <c r="T229" s="340"/>
      <c r="U229" s="340"/>
      <c r="V229" s="340"/>
      <c r="W229" s="340"/>
      <c r="X229" s="340"/>
      <c r="Y229" s="340"/>
      <c r="Z229" s="340"/>
      <c r="AA229" s="340"/>
    </row>
    <row r="230" spans="1:27" ht="14.25" customHeight="1" x14ac:dyDescent="0.25">
      <c r="A230" s="340"/>
      <c r="B230" s="340"/>
      <c r="C230" s="340"/>
      <c r="D230" s="340"/>
      <c r="E230" s="340"/>
      <c r="F230" s="340"/>
      <c r="G230" s="340"/>
      <c r="H230" s="572"/>
      <c r="I230" s="340"/>
      <c r="J230" s="340"/>
      <c r="K230" s="340"/>
      <c r="L230" s="340"/>
      <c r="M230" s="340"/>
      <c r="N230" s="340"/>
      <c r="O230" s="340"/>
      <c r="P230" s="340"/>
      <c r="Q230" s="340"/>
      <c r="R230" s="340"/>
      <c r="S230" s="340"/>
      <c r="T230" s="340"/>
      <c r="U230" s="340"/>
      <c r="V230" s="340"/>
      <c r="W230" s="340"/>
      <c r="X230" s="340"/>
      <c r="Y230" s="340"/>
      <c r="Z230" s="340"/>
      <c r="AA230" s="340"/>
    </row>
    <row r="231" spans="1:27" ht="14.25" customHeight="1" x14ac:dyDescent="0.25">
      <c r="A231" s="340"/>
      <c r="B231" s="340"/>
      <c r="C231" s="340"/>
      <c r="D231" s="340"/>
      <c r="E231" s="340"/>
      <c r="F231" s="340"/>
      <c r="G231" s="340"/>
      <c r="H231" s="572"/>
      <c r="I231" s="340"/>
      <c r="J231" s="340"/>
      <c r="K231" s="340"/>
      <c r="L231" s="340"/>
      <c r="M231" s="340"/>
      <c r="N231" s="340"/>
      <c r="O231" s="340"/>
      <c r="P231" s="340"/>
      <c r="Q231" s="340"/>
      <c r="R231" s="340"/>
      <c r="S231" s="340"/>
      <c r="T231" s="340"/>
      <c r="U231" s="340"/>
      <c r="V231" s="340"/>
      <c r="W231" s="340"/>
      <c r="X231" s="340"/>
      <c r="Y231" s="340"/>
      <c r="Z231" s="340"/>
      <c r="AA231" s="340"/>
    </row>
    <row r="232" spans="1:27" ht="14.25" customHeight="1" x14ac:dyDescent="0.25">
      <c r="A232" s="340"/>
      <c r="B232" s="340"/>
      <c r="C232" s="340"/>
      <c r="D232" s="340"/>
      <c r="E232" s="340"/>
      <c r="F232" s="340"/>
      <c r="G232" s="340"/>
      <c r="H232" s="572"/>
      <c r="I232" s="340"/>
      <c r="J232" s="340"/>
      <c r="K232" s="340"/>
      <c r="L232" s="340"/>
      <c r="M232" s="340"/>
      <c r="N232" s="340"/>
      <c r="O232" s="340"/>
      <c r="P232" s="340"/>
      <c r="Q232" s="340"/>
      <c r="R232" s="340"/>
      <c r="S232" s="340"/>
      <c r="T232" s="340"/>
      <c r="U232" s="340"/>
      <c r="V232" s="340"/>
      <c r="W232" s="340"/>
      <c r="X232" s="340"/>
      <c r="Y232" s="340"/>
      <c r="Z232" s="340"/>
      <c r="AA232" s="340"/>
    </row>
    <row r="233" spans="1:27" ht="14.25" customHeight="1" x14ac:dyDescent="0.25">
      <c r="A233" s="340"/>
      <c r="B233" s="340"/>
      <c r="C233" s="340"/>
      <c r="D233" s="340"/>
      <c r="E233" s="340"/>
      <c r="F233" s="340"/>
      <c r="G233" s="340"/>
      <c r="H233" s="572"/>
      <c r="I233" s="340"/>
      <c r="J233" s="340"/>
      <c r="K233" s="340"/>
      <c r="L233" s="340"/>
      <c r="M233" s="340"/>
      <c r="N233" s="340"/>
      <c r="O233" s="340"/>
      <c r="P233" s="340"/>
      <c r="Q233" s="340"/>
      <c r="R233" s="340"/>
      <c r="S233" s="340"/>
      <c r="T233" s="340"/>
      <c r="U233" s="340"/>
      <c r="V233" s="340"/>
      <c r="W233" s="340"/>
      <c r="X233" s="340"/>
      <c r="Y233" s="340"/>
      <c r="Z233" s="340"/>
      <c r="AA233" s="340"/>
    </row>
    <row r="234" spans="1:27" ht="14.25" customHeight="1" x14ac:dyDescent="0.25">
      <c r="A234" s="340"/>
      <c r="B234" s="340"/>
      <c r="C234" s="340"/>
      <c r="D234" s="340"/>
      <c r="E234" s="340"/>
      <c r="F234" s="340"/>
      <c r="G234" s="340"/>
      <c r="H234" s="572"/>
      <c r="I234" s="340"/>
      <c r="J234" s="340"/>
      <c r="K234" s="340"/>
      <c r="L234" s="340"/>
      <c r="M234" s="340"/>
      <c r="N234" s="340"/>
      <c r="O234" s="340"/>
      <c r="P234" s="340"/>
      <c r="Q234" s="340"/>
      <c r="R234" s="340"/>
      <c r="S234" s="340"/>
      <c r="T234" s="340"/>
      <c r="U234" s="340"/>
      <c r="V234" s="340"/>
      <c r="W234" s="340"/>
      <c r="X234" s="340"/>
      <c r="Y234" s="340"/>
      <c r="Z234" s="340"/>
      <c r="AA234" s="340"/>
    </row>
    <row r="235" spans="1:27" ht="14.25" customHeight="1" x14ac:dyDescent="0.25">
      <c r="A235" s="340"/>
      <c r="B235" s="340"/>
      <c r="C235" s="340"/>
      <c r="D235" s="340"/>
      <c r="E235" s="340"/>
      <c r="F235" s="340"/>
      <c r="G235" s="340"/>
      <c r="H235" s="572"/>
      <c r="I235" s="340"/>
      <c r="J235" s="340"/>
      <c r="K235" s="340"/>
      <c r="L235" s="340"/>
      <c r="M235" s="340"/>
      <c r="N235" s="340"/>
      <c r="O235" s="340"/>
      <c r="P235" s="340"/>
      <c r="Q235" s="340"/>
      <c r="R235" s="340"/>
      <c r="S235" s="340"/>
      <c r="T235" s="340"/>
      <c r="U235" s="340"/>
      <c r="V235" s="340"/>
      <c r="W235" s="340"/>
      <c r="X235" s="340"/>
      <c r="Y235" s="340"/>
      <c r="Z235" s="340"/>
      <c r="AA235" s="340"/>
    </row>
    <row r="236" spans="1:27" ht="14.25" customHeight="1" x14ac:dyDescent="0.25">
      <c r="A236" s="340"/>
      <c r="B236" s="340"/>
      <c r="C236" s="340"/>
      <c r="D236" s="340"/>
      <c r="E236" s="340"/>
      <c r="F236" s="340"/>
      <c r="G236" s="340"/>
      <c r="H236" s="572"/>
      <c r="I236" s="340"/>
      <c r="J236" s="340"/>
      <c r="K236" s="340"/>
      <c r="L236" s="340"/>
      <c r="M236" s="340"/>
      <c r="N236" s="340"/>
      <c r="O236" s="340"/>
      <c r="P236" s="340"/>
      <c r="Q236" s="340"/>
      <c r="R236" s="340"/>
      <c r="S236" s="340"/>
      <c r="T236" s="340"/>
      <c r="U236" s="340"/>
      <c r="V236" s="340"/>
      <c r="W236" s="340"/>
      <c r="X236" s="340"/>
      <c r="Y236" s="340"/>
      <c r="Z236" s="340"/>
      <c r="AA236" s="340"/>
    </row>
    <row r="237" spans="1:27" ht="14.25" customHeight="1" x14ac:dyDescent="0.25">
      <c r="A237" s="340"/>
      <c r="B237" s="340"/>
      <c r="C237" s="340"/>
      <c r="D237" s="340"/>
      <c r="E237" s="340"/>
      <c r="F237" s="340"/>
      <c r="G237" s="340"/>
      <c r="H237" s="572"/>
      <c r="I237" s="340"/>
      <c r="J237" s="340"/>
      <c r="K237" s="340"/>
      <c r="L237" s="340"/>
      <c r="M237" s="340"/>
      <c r="N237" s="340"/>
      <c r="O237" s="340"/>
      <c r="P237" s="340"/>
      <c r="Q237" s="340"/>
      <c r="R237" s="340"/>
      <c r="S237" s="340"/>
      <c r="T237" s="340"/>
      <c r="U237" s="340"/>
      <c r="V237" s="340"/>
      <c r="W237" s="340"/>
      <c r="X237" s="340"/>
      <c r="Y237" s="340"/>
      <c r="Z237" s="340"/>
      <c r="AA237" s="340"/>
    </row>
    <row r="238" spans="1:27" ht="14.25" customHeight="1" x14ac:dyDescent="0.25">
      <c r="A238" s="340"/>
      <c r="B238" s="340"/>
      <c r="C238" s="340"/>
      <c r="D238" s="340"/>
      <c r="E238" s="340"/>
      <c r="F238" s="340"/>
      <c r="G238" s="340"/>
      <c r="H238" s="572"/>
      <c r="I238" s="340"/>
      <c r="J238" s="340"/>
      <c r="K238" s="340"/>
      <c r="L238" s="340"/>
      <c r="M238" s="340"/>
      <c r="N238" s="340"/>
      <c r="O238" s="340"/>
      <c r="P238" s="340"/>
      <c r="Q238" s="340"/>
      <c r="R238" s="340"/>
      <c r="S238" s="340"/>
      <c r="T238" s="340"/>
      <c r="U238" s="340"/>
      <c r="V238" s="340"/>
      <c r="W238" s="340"/>
      <c r="X238" s="340"/>
      <c r="Y238" s="340"/>
      <c r="Z238" s="340"/>
      <c r="AA238" s="340"/>
    </row>
    <row r="239" spans="1:27" ht="14.25" customHeight="1" x14ac:dyDescent="0.25">
      <c r="A239" s="340"/>
      <c r="B239" s="340"/>
      <c r="C239" s="340"/>
      <c r="D239" s="340"/>
      <c r="E239" s="340"/>
      <c r="F239" s="340"/>
      <c r="G239" s="340"/>
      <c r="H239" s="572"/>
      <c r="I239" s="340"/>
      <c r="J239" s="340"/>
      <c r="K239" s="340"/>
      <c r="L239" s="340"/>
      <c r="M239" s="340"/>
      <c r="N239" s="340"/>
      <c r="O239" s="340"/>
      <c r="P239" s="340"/>
      <c r="Q239" s="340"/>
      <c r="R239" s="340"/>
      <c r="S239" s="340"/>
      <c r="T239" s="340"/>
      <c r="U239" s="340"/>
      <c r="V239" s="340"/>
      <c r="W239" s="340"/>
      <c r="X239" s="340"/>
      <c r="Y239" s="340"/>
      <c r="Z239" s="340"/>
      <c r="AA239" s="340"/>
    </row>
    <row r="240" spans="1:27" ht="14.25" customHeight="1" x14ac:dyDescent="0.25">
      <c r="A240" s="340"/>
      <c r="B240" s="340"/>
      <c r="C240" s="340"/>
      <c r="D240" s="340"/>
      <c r="E240" s="340"/>
      <c r="F240" s="340"/>
      <c r="G240" s="340"/>
      <c r="H240" s="572"/>
      <c r="I240" s="340"/>
      <c r="J240" s="340"/>
      <c r="K240" s="340"/>
      <c r="L240" s="340"/>
      <c r="M240" s="340"/>
      <c r="N240" s="340"/>
      <c r="O240" s="340"/>
      <c r="P240" s="340"/>
      <c r="Q240" s="340"/>
      <c r="R240" s="340"/>
      <c r="S240" s="340"/>
      <c r="T240" s="340"/>
      <c r="U240" s="340"/>
      <c r="V240" s="340"/>
      <c r="W240" s="340"/>
      <c r="X240" s="340"/>
      <c r="Y240" s="340"/>
      <c r="Z240" s="340"/>
      <c r="AA240" s="340"/>
    </row>
    <row r="241" spans="1:27" ht="14.25" customHeight="1" x14ac:dyDescent="0.25">
      <c r="A241" s="340"/>
      <c r="B241" s="340"/>
      <c r="C241" s="340"/>
      <c r="D241" s="340"/>
      <c r="E241" s="340"/>
      <c r="F241" s="340"/>
      <c r="G241" s="340"/>
      <c r="H241" s="572"/>
      <c r="I241" s="340"/>
      <c r="J241" s="340"/>
      <c r="K241" s="340"/>
      <c r="L241" s="340"/>
      <c r="M241" s="340"/>
      <c r="N241" s="340"/>
      <c r="O241" s="340"/>
      <c r="P241" s="340"/>
      <c r="Q241" s="340"/>
      <c r="R241" s="340"/>
      <c r="S241" s="340"/>
      <c r="T241" s="340"/>
      <c r="U241" s="340"/>
      <c r="V241" s="340"/>
      <c r="W241" s="340"/>
      <c r="X241" s="340"/>
      <c r="Y241" s="340"/>
      <c r="Z241" s="340"/>
      <c r="AA241" s="340"/>
    </row>
    <row r="242" spans="1:27" ht="14.25" customHeight="1" x14ac:dyDescent="0.25">
      <c r="A242" s="340"/>
      <c r="B242" s="340"/>
      <c r="C242" s="340"/>
      <c r="D242" s="340"/>
      <c r="E242" s="340"/>
      <c r="F242" s="340"/>
      <c r="G242" s="340"/>
      <c r="H242" s="572"/>
      <c r="I242" s="340"/>
      <c r="J242" s="340"/>
      <c r="K242" s="340"/>
      <c r="L242" s="340"/>
      <c r="M242" s="340"/>
      <c r="N242" s="340"/>
      <c r="O242" s="340"/>
      <c r="P242" s="340"/>
      <c r="Q242" s="340"/>
      <c r="R242" s="340"/>
      <c r="S242" s="340"/>
      <c r="T242" s="340"/>
      <c r="U242" s="340"/>
      <c r="V242" s="340"/>
      <c r="W242" s="340"/>
      <c r="X242" s="340"/>
      <c r="Y242" s="340"/>
      <c r="Z242" s="340"/>
      <c r="AA242" s="340"/>
    </row>
    <row r="243" spans="1:27" ht="14.25" customHeight="1" x14ac:dyDescent="0.25">
      <c r="A243" s="340"/>
      <c r="B243" s="340"/>
      <c r="C243" s="340"/>
      <c r="D243" s="340"/>
      <c r="E243" s="340"/>
      <c r="F243" s="340"/>
      <c r="G243" s="340"/>
      <c r="H243" s="572"/>
      <c r="I243" s="340"/>
      <c r="J243" s="340"/>
      <c r="K243" s="340"/>
      <c r="L243" s="340"/>
      <c r="M243" s="340"/>
      <c r="N243" s="340"/>
      <c r="O243" s="340"/>
      <c r="P243" s="340"/>
      <c r="Q243" s="340"/>
      <c r="R243" s="340"/>
      <c r="S243" s="340"/>
      <c r="T243" s="340"/>
      <c r="U243" s="340"/>
      <c r="V243" s="340"/>
      <c r="W243" s="340"/>
      <c r="X243" s="340"/>
      <c r="Y243" s="340"/>
      <c r="Z243" s="340"/>
      <c r="AA243" s="340"/>
    </row>
    <row r="244" spans="1:27" ht="14.25" customHeight="1" x14ac:dyDescent="0.25">
      <c r="A244" s="340"/>
      <c r="B244" s="340"/>
      <c r="C244" s="340"/>
      <c r="D244" s="340"/>
      <c r="E244" s="340"/>
      <c r="F244" s="340"/>
      <c r="G244" s="340"/>
      <c r="H244" s="572"/>
      <c r="I244" s="340"/>
      <c r="J244" s="340"/>
      <c r="K244" s="340"/>
      <c r="L244" s="340"/>
      <c r="M244" s="340"/>
      <c r="N244" s="340"/>
      <c r="O244" s="340"/>
      <c r="P244" s="340"/>
      <c r="Q244" s="340"/>
      <c r="R244" s="340"/>
      <c r="S244" s="340"/>
      <c r="T244" s="340"/>
      <c r="U244" s="340"/>
      <c r="V244" s="340"/>
      <c r="W244" s="340"/>
      <c r="X244" s="340"/>
      <c r="Y244" s="340"/>
      <c r="Z244" s="340"/>
      <c r="AA244" s="340"/>
    </row>
    <row r="245" spans="1:27" ht="14.25" customHeight="1" x14ac:dyDescent="0.25">
      <c r="A245" s="340"/>
      <c r="B245" s="340"/>
      <c r="C245" s="340"/>
      <c r="D245" s="340"/>
      <c r="E245" s="340"/>
      <c r="F245" s="340"/>
      <c r="G245" s="340"/>
      <c r="H245" s="572"/>
      <c r="I245" s="340"/>
      <c r="J245" s="340"/>
      <c r="K245" s="340"/>
      <c r="L245" s="340"/>
      <c r="M245" s="340"/>
      <c r="N245" s="340"/>
      <c r="O245" s="340"/>
      <c r="P245" s="340"/>
      <c r="Q245" s="340"/>
      <c r="R245" s="340"/>
      <c r="S245" s="340"/>
      <c r="T245" s="340"/>
      <c r="U245" s="340"/>
      <c r="V245" s="340"/>
      <c r="W245" s="340"/>
      <c r="X245" s="340"/>
      <c r="Y245" s="340"/>
      <c r="Z245" s="340"/>
      <c r="AA245" s="340"/>
    </row>
    <row r="246" spans="1:27" ht="14.25" customHeight="1" x14ac:dyDescent="0.25">
      <c r="A246" s="340"/>
      <c r="B246" s="340"/>
      <c r="C246" s="340"/>
      <c r="D246" s="340"/>
      <c r="E246" s="340"/>
      <c r="F246" s="340"/>
      <c r="G246" s="340"/>
      <c r="H246" s="572"/>
      <c r="I246" s="340"/>
      <c r="J246" s="340"/>
      <c r="K246" s="340"/>
      <c r="L246" s="340"/>
      <c r="M246" s="340"/>
      <c r="N246" s="340"/>
      <c r="O246" s="340"/>
      <c r="P246" s="340"/>
      <c r="Q246" s="340"/>
      <c r="R246" s="340"/>
      <c r="S246" s="340"/>
      <c r="T246" s="340"/>
      <c r="U246" s="340"/>
      <c r="V246" s="340"/>
      <c r="W246" s="340"/>
      <c r="X246" s="340"/>
      <c r="Y246" s="340"/>
      <c r="Z246" s="340"/>
      <c r="AA246" s="340"/>
    </row>
    <row r="247" spans="1:27" ht="14.25" customHeight="1" x14ac:dyDescent="0.25">
      <c r="A247" s="340"/>
      <c r="B247" s="340"/>
      <c r="C247" s="340"/>
      <c r="D247" s="340"/>
      <c r="E247" s="340"/>
      <c r="F247" s="340"/>
      <c r="G247" s="340"/>
      <c r="H247" s="572"/>
      <c r="I247" s="340"/>
      <c r="J247" s="340"/>
      <c r="K247" s="340"/>
      <c r="L247" s="340"/>
      <c r="M247" s="340"/>
      <c r="N247" s="340"/>
      <c r="O247" s="340"/>
      <c r="P247" s="340"/>
      <c r="Q247" s="340"/>
      <c r="R247" s="340"/>
      <c r="S247" s="340"/>
      <c r="T247" s="340"/>
      <c r="U247" s="340"/>
      <c r="V247" s="340"/>
      <c r="W247" s="340"/>
      <c r="X247" s="340"/>
      <c r="Y247" s="340"/>
      <c r="Z247" s="340"/>
      <c r="AA247" s="340"/>
    </row>
    <row r="248" spans="1:27" ht="14.25" customHeight="1" x14ac:dyDescent="0.25">
      <c r="A248" s="340"/>
      <c r="B248" s="340"/>
      <c r="C248" s="340"/>
      <c r="D248" s="340"/>
      <c r="E248" s="340"/>
      <c r="F248" s="340"/>
      <c r="G248" s="340"/>
      <c r="H248" s="572"/>
      <c r="I248" s="340"/>
      <c r="J248" s="340"/>
      <c r="K248" s="340"/>
      <c r="L248" s="340"/>
      <c r="M248" s="340"/>
      <c r="N248" s="340"/>
      <c r="O248" s="340"/>
      <c r="P248" s="340"/>
      <c r="Q248" s="340"/>
      <c r="R248" s="340"/>
      <c r="S248" s="340"/>
      <c r="T248" s="340"/>
      <c r="U248" s="340"/>
      <c r="V248" s="340"/>
      <c r="W248" s="340"/>
      <c r="X248" s="340"/>
      <c r="Y248" s="340"/>
      <c r="Z248" s="340"/>
      <c r="AA248" s="340"/>
    </row>
    <row r="249" spans="1:27" ht="14.25" customHeight="1" x14ac:dyDescent="0.25">
      <c r="A249" s="340"/>
      <c r="B249" s="340"/>
      <c r="C249" s="340"/>
      <c r="D249" s="340"/>
      <c r="E249" s="340"/>
      <c r="F249" s="340"/>
      <c r="G249" s="340"/>
      <c r="H249" s="572"/>
      <c r="I249" s="340"/>
      <c r="J249" s="340"/>
      <c r="K249" s="340"/>
      <c r="L249" s="340"/>
      <c r="M249" s="340"/>
      <c r="N249" s="340"/>
      <c r="O249" s="340"/>
      <c r="P249" s="340"/>
      <c r="Q249" s="340"/>
      <c r="R249" s="340"/>
      <c r="S249" s="340"/>
      <c r="T249" s="340"/>
      <c r="U249" s="340"/>
      <c r="V249" s="340"/>
      <c r="W249" s="340"/>
      <c r="X249" s="340"/>
      <c r="Y249" s="340"/>
      <c r="Z249" s="340"/>
      <c r="AA249" s="340"/>
    </row>
    <row r="250" spans="1:27" ht="14.25" customHeight="1" x14ac:dyDescent="0.25">
      <c r="A250" s="340"/>
      <c r="B250" s="340"/>
      <c r="C250" s="340"/>
      <c r="D250" s="340"/>
      <c r="E250" s="340"/>
      <c r="F250" s="340"/>
      <c r="G250" s="340"/>
      <c r="H250" s="572"/>
      <c r="I250" s="340"/>
      <c r="J250" s="340"/>
      <c r="K250" s="340"/>
      <c r="L250" s="340"/>
      <c r="M250" s="340"/>
      <c r="N250" s="340"/>
      <c r="O250" s="340"/>
      <c r="P250" s="340"/>
      <c r="Q250" s="340"/>
      <c r="R250" s="340"/>
      <c r="S250" s="340"/>
      <c r="T250" s="340"/>
      <c r="U250" s="340"/>
      <c r="V250" s="340"/>
      <c r="W250" s="340"/>
      <c r="X250" s="340"/>
      <c r="Y250" s="340"/>
      <c r="Z250" s="340"/>
      <c r="AA250" s="340"/>
    </row>
    <row r="251" spans="1:27" ht="14.25" customHeight="1" x14ac:dyDescent="0.25">
      <c r="A251" s="340"/>
      <c r="B251" s="340"/>
      <c r="C251" s="340"/>
      <c r="D251" s="340"/>
      <c r="E251" s="340"/>
      <c r="F251" s="340"/>
      <c r="G251" s="340"/>
      <c r="H251" s="572"/>
      <c r="I251" s="340"/>
      <c r="J251" s="340"/>
      <c r="K251" s="340"/>
      <c r="L251" s="340"/>
      <c r="M251" s="340"/>
      <c r="N251" s="340"/>
      <c r="O251" s="340"/>
      <c r="P251" s="340"/>
      <c r="Q251" s="340"/>
      <c r="R251" s="340"/>
      <c r="S251" s="340"/>
      <c r="T251" s="340"/>
      <c r="U251" s="340"/>
      <c r="V251" s="340"/>
      <c r="W251" s="340"/>
      <c r="X251" s="340"/>
      <c r="Y251" s="340"/>
      <c r="Z251" s="340"/>
      <c r="AA251" s="340"/>
    </row>
    <row r="252" spans="1:27" ht="14.25" customHeight="1" x14ac:dyDescent="0.25">
      <c r="A252" s="340"/>
      <c r="B252" s="340"/>
      <c r="C252" s="340"/>
      <c r="D252" s="340"/>
      <c r="E252" s="340"/>
      <c r="F252" s="340"/>
      <c r="G252" s="340"/>
      <c r="H252" s="572"/>
      <c r="I252" s="340"/>
      <c r="J252" s="340"/>
      <c r="K252" s="340"/>
      <c r="L252" s="340"/>
      <c r="M252" s="340"/>
      <c r="N252" s="340"/>
      <c r="O252" s="340"/>
      <c r="P252" s="340"/>
      <c r="Q252" s="340"/>
      <c r="R252" s="340"/>
      <c r="S252" s="340"/>
      <c r="T252" s="340"/>
      <c r="U252" s="340"/>
      <c r="V252" s="340"/>
      <c r="W252" s="340"/>
      <c r="X252" s="340"/>
      <c r="Y252" s="340"/>
      <c r="Z252" s="340"/>
      <c r="AA252" s="340"/>
    </row>
    <row r="253" spans="1:27" ht="14.25" customHeight="1" x14ac:dyDescent="0.25">
      <c r="A253" s="340"/>
      <c r="B253" s="340"/>
      <c r="C253" s="340"/>
      <c r="D253" s="340"/>
      <c r="E253" s="340"/>
      <c r="F253" s="340"/>
      <c r="G253" s="340"/>
      <c r="H253" s="572"/>
      <c r="I253" s="340"/>
      <c r="J253" s="340"/>
      <c r="K253" s="340"/>
      <c r="L253" s="340"/>
      <c r="M253" s="340"/>
      <c r="N253" s="340"/>
      <c r="O253" s="340"/>
      <c r="P253" s="340"/>
      <c r="Q253" s="340"/>
      <c r="R253" s="340"/>
      <c r="S253" s="340"/>
      <c r="T253" s="340"/>
      <c r="U253" s="340"/>
      <c r="V253" s="340"/>
      <c r="W253" s="340"/>
      <c r="X253" s="340"/>
      <c r="Y253" s="340"/>
      <c r="Z253" s="340"/>
      <c r="AA253" s="340"/>
    </row>
    <row r="254" spans="1:27" ht="14.25" customHeight="1" x14ac:dyDescent="0.25">
      <c r="A254" s="340"/>
      <c r="B254" s="340"/>
      <c r="C254" s="340"/>
      <c r="D254" s="340"/>
      <c r="E254" s="340"/>
      <c r="F254" s="340"/>
      <c r="G254" s="340"/>
      <c r="H254" s="572"/>
      <c r="I254" s="340"/>
      <c r="J254" s="340"/>
      <c r="K254" s="340"/>
      <c r="L254" s="340"/>
      <c r="M254" s="340"/>
      <c r="N254" s="340"/>
      <c r="O254" s="340"/>
      <c r="P254" s="340"/>
      <c r="Q254" s="340"/>
      <c r="R254" s="340"/>
      <c r="S254" s="340"/>
      <c r="T254" s="340"/>
      <c r="U254" s="340"/>
      <c r="V254" s="340"/>
      <c r="W254" s="340"/>
      <c r="X254" s="340"/>
      <c r="Y254" s="340"/>
      <c r="Z254" s="340"/>
      <c r="AA254" s="340"/>
    </row>
    <row r="255" spans="1:27" ht="14.25" customHeight="1" x14ac:dyDescent="0.25">
      <c r="A255" s="340"/>
      <c r="B255" s="340"/>
      <c r="C255" s="340"/>
      <c r="D255" s="340"/>
      <c r="E255" s="340"/>
      <c r="F255" s="340"/>
      <c r="G255" s="340"/>
      <c r="H255" s="572"/>
      <c r="I255" s="340"/>
      <c r="J255" s="340"/>
      <c r="K255" s="340"/>
      <c r="L255" s="340"/>
      <c r="M255" s="340"/>
      <c r="N255" s="340"/>
      <c r="O255" s="340"/>
      <c r="P255" s="340"/>
      <c r="Q255" s="340"/>
      <c r="R255" s="340"/>
      <c r="S255" s="340"/>
      <c r="T255" s="340"/>
      <c r="U255" s="340"/>
      <c r="V255" s="340"/>
      <c r="W255" s="340"/>
      <c r="X255" s="340"/>
      <c r="Y255" s="340"/>
      <c r="Z255" s="340"/>
      <c r="AA255" s="340"/>
    </row>
    <row r="256" spans="1:27" ht="14.25" customHeight="1" x14ac:dyDescent="0.25">
      <c r="A256" s="340"/>
      <c r="B256" s="340"/>
      <c r="C256" s="340"/>
      <c r="D256" s="340"/>
      <c r="E256" s="340"/>
      <c r="F256" s="340"/>
      <c r="G256" s="340"/>
      <c r="H256" s="572"/>
      <c r="I256" s="340"/>
      <c r="J256" s="340"/>
      <c r="K256" s="340"/>
      <c r="L256" s="340"/>
      <c r="M256" s="340"/>
      <c r="N256" s="340"/>
      <c r="O256" s="340"/>
      <c r="P256" s="340"/>
      <c r="Q256" s="340"/>
      <c r="R256" s="340"/>
      <c r="S256" s="340"/>
      <c r="T256" s="340"/>
      <c r="U256" s="340"/>
      <c r="V256" s="340"/>
      <c r="W256" s="340"/>
      <c r="X256" s="340"/>
      <c r="Y256" s="340"/>
      <c r="Z256" s="340"/>
      <c r="AA256" s="340"/>
    </row>
    <row r="257" spans="1:27" ht="14.25" customHeight="1" x14ac:dyDescent="0.25">
      <c r="A257" s="340"/>
      <c r="B257" s="340"/>
      <c r="C257" s="340"/>
      <c r="D257" s="340"/>
      <c r="E257" s="340"/>
      <c r="F257" s="340"/>
      <c r="G257" s="340"/>
      <c r="H257" s="572"/>
      <c r="I257" s="340"/>
      <c r="J257" s="340"/>
      <c r="K257" s="340"/>
      <c r="L257" s="340"/>
      <c r="M257" s="340"/>
      <c r="N257" s="340"/>
      <c r="O257" s="340"/>
      <c r="P257" s="340"/>
      <c r="Q257" s="340"/>
      <c r="R257" s="340"/>
      <c r="S257" s="340"/>
      <c r="T257" s="340"/>
      <c r="U257" s="340"/>
      <c r="V257" s="340"/>
      <c r="W257" s="340"/>
      <c r="X257" s="340"/>
      <c r="Y257" s="340"/>
      <c r="Z257" s="340"/>
      <c r="AA257" s="340"/>
    </row>
    <row r="258" spans="1:27" ht="14.25" customHeight="1" x14ac:dyDescent="0.25">
      <c r="A258" s="340"/>
      <c r="B258" s="340"/>
      <c r="C258" s="340"/>
      <c r="D258" s="340"/>
      <c r="E258" s="340"/>
      <c r="F258" s="340"/>
      <c r="G258" s="340"/>
      <c r="H258" s="572"/>
      <c r="I258" s="340"/>
      <c r="J258" s="340"/>
      <c r="K258" s="340"/>
      <c r="L258" s="340"/>
      <c r="M258" s="340"/>
      <c r="N258" s="340"/>
      <c r="O258" s="340"/>
      <c r="P258" s="340"/>
      <c r="Q258" s="340"/>
      <c r="R258" s="340"/>
      <c r="S258" s="340"/>
      <c r="T258" s="340"/>
      <c r="U258" s="340"/>
      <c r="V258" s="340"/>
      <c r="W258" s="340"/>
      <c r="X258" s="340"/>
      <c r="Y258" s="340"/>
      <c r="Z258" s="340"/>
      <c r="AA258" s="340"/>
    </row>
    <row r="259" spans="1:27" ht="14.25" customHeight="1" x14ac:dyDescent="0.25">
      <c r="A259" s="340"/>
      <c r="B259" s="340"/>
      <c r="C259" s="340"/>
      <c r="D259" s="340"/>
      <c r="E259" s="340"/>
      <c r="F259" s="340"/>
      <c r="G259" s="340"/>
      <c r="H259" s="572"/>
      <c r="I259" s="340"/>
      <c r="J259" s="340"/>
      <c r="K259" s="340"/>
      <c r="L259" s="340"/>
      <c r="M259" s="340"/>
      <c r="N259" s="340"/>
      <c r="O259" s="340"/>
      <c r="P259" s="340"/>
      <c r="Q259" s="340"/>
      <c r="R259" s="340"/>
      <c r="S259" s="340"/>
      <c r="T259" s="340"/>
      <c r="U259" s="340"/>
      <c r="V259" s="340"/>
      <c r="W259" s="340"/>
      <c r="X259" s="340"/>
      <c r="Y259" s="340"/>
      <c r="Z259" s="340"/>
      <c r="AA259" s="340"/>
    </row>
    <row r="260" spans="1:27" ht="14.25" customHeight="1" x14ac:dyDescent="0.25">
      <c r="A260" s="340"/>
      <c r="B260" s="340"/>
      <c r="C260" s="340"/>
      <c r="D260" s="340"/>
      <c r="E260" s="340"/>
      <c r="F260" s="340"/>
      <c r="G260" s="340"/>
      <c r="H260" s="572"/>
      <c r="I260" s="340"/>
      <c r="J260" s="340"/>
      <c r="K260" s="340"/>
      <c r="L260" s="340"/>
      <c r="M260" s="340"/>
      <c r="N260" s="340"/>
      <c r="O260" s="340"/>
      <c r="P260" s="340"/>
      <c r="Q260" s="340"/>
      <c r="R260" s="340"/>
      <c r="S260" s="340"/>
      <c r="T260" s="340"/>
      <c r="U260" s="340"/>
      <c r="V260" s="340"/>
      <c r="W260" s="340"/>
      <c r="X260" s="340"/>
      <c r="Y260" s="340"/>
      <c r="Z260" s="340"/>
      <c r="AA260" s="340"/>
    </row>
    <row r="261" spans="1:27" ht="14.25" customHeight="1" x14ac:dyDescent="0.25">
      <c r="A261" s="340"/>
      <c r="B261" s="340"/>
      <c r="C261" s="340"/>
      <c r="D261" s="340"/>
      <c r="E261" s="340"/>
      <c r="F261" s="340"/>
      <c r="G261" s="340"/>
      <c r="H261" s="572"/>
      <c r="I261" s="340"/>
      <c r="J261" s="340"/>
      <c r="K261" s="340"/>
      <c r="L261" s="340"/>
      <c r="M261" s="340"/>
      <c r="N261" s="340"/>
      <c r="O261" s="340"/>
      <c r="P261" s="340"/>
      <c r="Q261" s="340"/>
      <c r="R261" s="340"/>
      <c r="S261" s="340"/>
      <c r="T261" s="340"/>
      <c r="U261" s="340"/>
      <c r="V261" s="340"/>
      <c r="W261" s="340"/>
      <c r="X261" s="340"/>
      <c r="Y261" s="340"/>
      <c r="Z261" s="340"/>
      <c r="AA261" s="340"/>
    </row>
    <row r="262" spans="1:27" ht="14.25" customHeight="1" x14ac:dyDescent="0.25">
      <c r="A262" s="340"/>
      <c r="B262" s="340"/>
      <c r="C262" s="340"/>
      <c r="D262" s="340"/>
      <c r="E262" s="340"/>
      <c r="F262" s="340"/>
      <c r="G262" s="340"/>
      <c r="H262" s="572"/>
      <c r="I262" s="340"/>
      <c r="J262" s="340"/>
      <c r="K262" s="340"/>
      <c r="L262" s="340"/>
      <c r="M262" s="340"/>
      <c r="N262" s="340"/>
      <c r="O262" s="340"/>
      <c r="P262" s="340"/>
      <c r="Q262" s="340"/>
      <c r="R262" s="340"/>
      <c r="S262" s="340"/>
      <c r="T262" s="340"/>
      <c r="U262" s="340"/>
      <c r="V262" s="340"/>
      <c r="W262" s="340"/>
      <c r="X262" s="340"/>
      <c r="Y262" s="340"/>
      <c r="Z262" s="340"/>
      <c r="AA262" s="340"/>
    </row>
    <row r="263" spans="1:27" ht="14.25" customHeight="1" x14ac:dyDescent="0.25">
      <c r="A263" s="340"/>
      <c r="B263" s="340"/>
      <c r="C263" s="340"/>
      <c r="D263" s="340"/>
      <c r="E263" s="340"/>
      <c r="F263" s="340"/>
      <c r="G263" s="340"/>
      <c r="H263" s="572"/>
      <c r="I263" s="340"/>
      <c r="J263" s="340"/>
      <c r="K263" s="340"/>
      <c r="L263" s="340"/>
      <c r="M263" s="340"/>
      <c r="N263" s="340"/>
      <c r="O263" s="340"/>
      <c r="P263" s="340"/>
      <c r="Q263" s="340"/>
      <c r="R263" s="340"/>
      <c r="S263" s="340"/>
      <c r="T263" s="340"/>
      <c r="U263" s="340"/>
      <c r="V263" s="340"/>
      <c r="W263" s="340"/>
      <c r="X263" s="340"/>
      <c r="Y263" s="340"/>
      <c r="Z263" s="340"/>
      <c r="AA263" s="340"/>
    </row>
    <row r="264" spans="1:27" ht="14.25" customHeight="1" x14ac:dyDescent="0.25">
      <c r="A264" s="340"/>
      <c r="B264" s="340"/>
      <c r="C264" s="340"/>
      <c r="D264" s="340"/>
      <c r="E264" s="340"/>
      <c r="F264" s="340"/>
      <c r="G264" s="340"/>
      <c r="H264" s="572"/>
      <c r="I264" s="340"/>
      <c r="J264" s="340"/>
      <c r="K264" s="340"/>
      <c r="L264" s="340"/>
      <c r="M264" s="340"/>
      <c r="N264" s="340"/>
      <c r="O264" s="340"/>
      <c r="P264" s="340"/>
      <c r="Q264" s="340"/>
      <c r="R264" s="340"/>
      <c r="S264" s="340"/>
      <c r="T264" s="340"/>
      <c r="U264" s="340"/>
      <c r="V264" s="340"/>
      <c r="W264" s="340"/>
      <c r="X264" s="340"/>
      <c r="Y264" s="340"/>
      <c r="Z264" s="340"/>
      <c r="AA264" s="340"/>
    </row>
    <row r="265" spans="1:27" ht="14.25" customHeight="1" x14ac:dyDescent="0.25">
      <c r="A265" s="340"/>
      <c r="B265" s="340"/>
      <c r="C265" s="340"/>
      <c r="D265" s="340"/>
      <c r="E265" s="340"/>
      <c r="F265" s="340"/>
      <c r="G265" s="340"/>
      <c r="H265" s="572"/>
      <c r="I265" s="340"/>
      <c r="J265" s="340"/>
      <c r="K265" s="340"/>
      <c r="L265" s="340"/>
      <c r="M265" s="340"/>
      <c r="N265" s="340"/>
      <c r="O265" s="340"/>
      <c r="P265" s="340"/>
      <c r="Q265" s="340"/>
      <c r="R265" s="340"/>
      <c r="S265" s="340"/>
      <c r="T265" s="340"/>
      <c r="U265" s="340"/>
      <c r="V265" s="340"/>
      <c r="W265" s="340"/>
      <c r="X265" s="340"/>
      <c r="Y265" s="340"/>
      <c r="Z265" s="340"/>
      <c r="AA265" s="340"/>
    </row>
    <row r="266" spans="1:27" ht="14.25" customHeight="1" x14ac:dyDescent="0.25">
      <c r="A266" s="340"/>
      <c r="B266" s="340"/>
      <c r="C266" s="340"/>
      <c r="D266" s="340"/>
      <c r="E266" s="340"/>
      <c r="F266" s="340"/>
      <c r="G266" s="340"/>
      <c r="H266" s="572"/>
      <c r="I266" s="340"/>
      <c r="J266" s="340"/>
      <c r="K266" s="340"/>
      <c r="L266" s="340"/>
      <c r="M266" s="340"/>
      <c r="N266" s="340"/>
      <c r="O266" s="340"/>
      <c r="P266" s="340"/>
      <c r="Q266" s="340"/>
      <c r="R266" s="340"/>
      <c r="S266" s="340"/>
      <c r="T266" s="340"/>
      <c r="U266" s="340"/>
      <c r="V266" s="340"/>
      <c r="W266" s="340"/>
      <c r="X266" s="340"/>
      <c r="Y266" s="340"/>
      <c r="Z266" s="340"/>
      <c r="AA266" s="340"/>
    </row>
    <row r="267" spans="1:27" ht="14.25" customHeight="1" x14ac:dyDescent="0.25">
      <c r="A267" s="340"/>
      <c r="B267" s="340"/>
      <c r="C267" s="340"/>
      <c r="D267" s="340"/>
      <c r="E267" s="340"/>
      <c r="F267" s="340"/>
      <c r="G267" s="340"/>
      <c r="H267" s="572"/>
      <c r="I267" s="340"/>
      <c r="J267" s="340"/>
      <c r="K267" s="340"/>
      <c r="L267" s="340"/>
      <c r="M267" s="340"/>
      <c r="N267" s="340"/>
      <c r="O267" s="340"/>
      <c r="P267" s="340"/>
      <c r="Q267" s="340"/>
      <c r="R267" s="340"/>
      <c r="S267" s="340"/>
      <c r="T267" s="340"/>
      <c r="U267" s="340"/>
      <c r="V267" s="340"/>
      <c r="W267" s="340"/>
      <c r="X267" s="340"/>
      <c r="Y267" s="340"/>
      <c r="Z267" s="340"/>
      <c r="AA267" s="340"/>
    </row>
    <row r="268" spans="1:27" ht="14.25" customHeight="1" x14ac:dyDescent="0.25">
      <c r="A268" s="340"/>
      <c r="B268" s="340"/>
      <c r="C268" s="340"/>
      <c r="D268" s="340"/>
      <c r="E268" s="340"/>
      <c r="F268" s="340"/>
      <c r="G268" s="340"/>
      <c r="H268" s="572"/>
      <c r="I268" s="340"/>
      <c r="J268" s="340"/>
      <c r="K268" s="340"/>
      <c r="L268" s="340"/>
      <c r="M268" s="340"/>
      <c r="N268" s="340"/>
      <c r="O268" s="340"/>
      <c r="P268" s="340"/>
      <c r="Q268" s="340"/>
      <c r="R268" s="340"/>
      <c r="S268" s="340"/>
      <c r="T268" s="340"/>
      <c r="U268" s="340"/>
      <c r="V268" s="340"/>
      <c r="W268" s="340"/>
      <c r="X268" s="340"/>
      <c r="Y268" s="340"/>
      <c r="Z268" s="340"/>
      <c r="AA268" s="340"/>
    </row>
    <row r="269" spans="1:27" ht="14.25" customHeight="1" x14ac:dyDescent="0.25">
      <c r="A269" s="340"/>
      <c r="B269" s="340"/>
      <c r="C269" s="340"/>
      <c r="D269" s="340"/>
      <c r="E269" s="340"/>
      <c r="F269" s="340"/>
      <c r="G269" s="340"/>
      <c r="H269" s="572"/>
      <c r="I269" s="340"/>
      <c r="J269" s="340"/>
      <c r="K269" s="340"/>
      <c r="L269" s="340"/>
      <c r="M269" s="340"/>
      <c r="N269" s="340"/>
      <c r="O269" s="340"/>
      <c r="P269" s="340"/>
      <c r="Q269" s="340"/>
      <c r="R269" s="340"/>
      <c r="S269" s="340"/>
      <c r="T269" s="340"/>
      <c r="U269" s="340"/>
      <c r="V269" s="340"/>
      <c r="W269" s="340"/>
      <c r="X269" s="340"/>
      <c r="Y269" s="340"/>
      <c r="Z269" s="340"/>
      <c r="AA269" s="340"/>
    </row>
    <row r="270" spans="1:27" ht="14.25" customHeight="1" x14ac:dyDescent="0.25">
      <c r="A270" s="340"/>
      <c r="B270" s="340"/>
      <c r="C270" s="340"/>
      <c r="D270" s="340"/>
      <c r="E270" s="340"/>
      <c r="F270" s="340"/>
      <c r="G270" s="340"/>
      <c r="H270" s="572"/>
      <c r="I270" s="340"/>
      <c r="J270" s="340"/>
      <c r="K270" s="340"/>
      <c r="L270" s="340"/>
      <c r="M270" s="340"/>
      <c r="N270" s="340"/>
      <c r="O270" s="340"/>
      <c r="P270" s="340"/>
      <c r="Q270" s="340"/>
      <c r="R270" s="340"/>
      <c r="S270" s="340"/>
      <c r="T270" s="340"/>
      <c r="U270" s="340"/>
      <c r="V270" s="340"/>
      <c r="W270" s="340"/>
      <c r="X270" s="340"/>
      <c r="Y270" s="340"/>
      <c r="Z270" s="340"/>
      <c r="AA270" s="340"/>
    </row>
  </sheetData>
  <mergeCells count="53">
    <mergeCell ref="A5:X5"/>
    <mergeCell ref="A1:G1"/>
    <mergeCell ref="N1:X1"/>
    <mergeCell ref="A2:G2"/>
    <mergeCell ref="N2:X2"/>
    <mergeCell ref="A4:X4"/>
    <mergeCell ref="A3:C3"/>
    <mergeCell ref="A6:X6"/>
    <mergeCell ref="A7:A9"/>
    <mergeCell ref="B7:B9"/>
    <mergeCell ref="C7:C9"/>
    <mergeCell ref="D7:D9"/>
    <mergeCell ref="E7:H7"/>
    <mergeCell ref="I7:T7"/>
    <mergeCell ref="U7:U9"/>
    <mergeCell ref="V7:V9"/>
    <mergeCell ref="W7:W9"/>
    <mergeCell ref="A10:B10"/>
    <mergeCell ref="X7:X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O8"/>
    <mergeCell ref="P8:Q8"/>
    <mergeCell ref="R8:R9"/>
    <mergeCell ref="S8:S9"/>
    <mergeCell ref="T8:T9"/>
    <mergeCell ref="A126:B126"/>
    <mergeCell ref="A16:B16"/>
    <mergeCell ref="A24:B24"/>
    <mergeCell ref="A31:B31"/>
    <mergeCell ref="A36:B36"/>
    <mergeCell ref="A39:B39"/>
    <mergeCell ref="A55:B55"/>
    <mergeCell ref="A70:B70"/>
    <mergeCell ref="A80:B80"/>
    <mergeCell ref="A93:B93"/>
    <mergeCell ref="A104:B104"/>
    <mergeCell ref="A115:B115"/>
    <mergeCell ref="N166:T166"/>
    <mergeCell ref="U166:X166"/>
    <mergeCell ref="A132:B132"/>
    <mergeCell ref="A143:B143"/>
    <mergeCell ref="A156:B156"/>
    <mergeCell ref="M157:X157"/>
    <mergeCell ref="N159:T159"/>
    <mergeCell ref="U159:X159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tabSelected="1" topLeftCell="A70" workbookViewId="0">
      <selection activeCell="G74" sqref="G74:H74"/>
    </sheetView>
  </sheetViews>
  <sheetFormatPr defaultRowHeight="14.25" x14ac:dyDescent="0.2"/>
  <cols>
    <col min="1" max="1" width="2.625" customWidth="1"/>
    <col min="2" max="2" width="13.375" customWidth="1"/>
    <col min="3" max="3" width="8" customWidth="1"/>
    <col min="4" max="4" width="7.75" customWidth="1"/>
    <col min="5" max="5" width="5.125" customWidth="1"/>
    <col min="6" max="6" width="3.75" customWidth="1"/>
    <col min="7" max="7" width="4.5" customWidth="1"/>
    <col min="8" max="8" width="4" customWidth="1"/>
    <col min="9" max="9" width="2.75" customWidth="1"/>
    <col min="10" max="11" width="4.125" customWidth="1"/>
    <col min="12" max="12" width="2.875" customWidth="1"/>
    <col min="13" max="13" width="5.875" customWidth="1"/>
    <col min="14" max="14" width="3" customWidth="1"/>
    <col min="15" max="15" width="4.875" customWidth="1"/>
    <col min="16" max="16" width="4" customWidth="1"/>
    <col min="17" max="17" width="3.625" customWidth="1"/>
    <col min="18" max="19" width="5" customWidth="1"/>
    <col min="20" max="20" width="3.875" customWidth="1"/>
    <col min="21" max="21" width="4.375" customWidth="1"/>
    <col min="22" max="22" width="4.125" customWidth="1"/>
    <col min="23" max="23" width="6.5" customWidth="1"/>
    <col min="24" max="24" width="5.375" customWidth="1"/>
    <col min="25" max="25" width="6" customWidth="1"/>
    <col min="26" max="26" width="7.75" customWidth="1"/>
  </cols>
  <sheetData>
    <row r="1" spans="1:26" ht="16.5" x14ac:dyDescent="0.25">
      <c r="A1" s="822" t="s">
        <v>94</v>
      </c>
      <c r="B1" s="822"/>
      <c r="C1" s="822"/>
      <c r="D1" s="822"/>
      <c r="E1" s="822"/>
      <c r="F1" s="389"/>
      <c r="G1" s="389"/>
      <c r="H1" s="389"/>
      <c r="I1" s="390"/>
      <c r="J1" s="391"/>
      <c r="K1" s="389"/>
      <c r="L1" s="389"/>
      <c r="M1" s="391"/>
      <c r="N1" s="804" t="s">
        <v>49</v>
      </c>
      <c r="O1" s="804"/>
      <c r="P1" s="804"/>
      <c r="Q1" s="804"/>
      <c r="R1" s="804"/>
      <c r="S1" s="804"/>
      <c r="T1" s="804"/>
      <c r="U1" s="804"/>
      <c r="V1" s="804"/>
      <c r="W1" s="804"/>
      <c r="X1" s="804"/>
      <c r="Y1" s="804"/>
      <c r="Z1" s="804"/>
    </row>
    <row r="2" spans="1:26" ht="16.5" x14ac:dyDescent="0.25">
      <c r="A2" s="392" t="s">
        <v>86</v>
      </c>
      <c r="B2" s="392"/>
      <c r="C2" s="392"/>
      <c r="D2" s="392"/>
      <c r="E2" s="390"/>
      <c r="F2" s="390"/>
      <c r="G2" s="390"/>
      <c r="H2" s="390"/>
      <c r="I2" s="390"/>
      <c r="J2" s="393"/>
      <c r="K2" s="390"/>
      <c r="L2" s="390"/>
      <c r="M2" s="393"/>
      <c r="N2" s="804" t="s">
        <v>98</v>
      </c>
      <c r="O2" s="804"/>
      <c r="P2" s="804"/>
      <c r="Q2" s="804"/>
      <c r="R2" s="804"/>
      <c r="S2" s="804"/>
      <c r="T2" s="804"/>
      <c r="U2" s="804"/>
      <c r="V2" s="804"/>
      <c r="W2" s="804"/>
      <c r="X2" s="804"/>
      <c r="Y2" s="804"/>
      <c r="Z2" s="804"/>
    </row>
    <row r="3" spans="1:26" ht="16.5" x14ac:dyDescent="0.25">
      <c r="A3" s="391"/>
      <c r="B3" s="391"/>
      <c r="C3" s="391"/>
      <c r="D3" s="391"/>
      <c r="E3" s="394"/>
      <c r="F3" s="389"/>
      <c r="G3" s="389"/>
      <c r="H3" s="389"/>
      <c r="I3" s="390"/>
      <c r="J3" s="391"/>
      <c r="K3" s="389"/>
      <c r="L3" s="389"/>
      <c r="M3" s="391"/>
      <c r="N3" s="389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2"/>
      <c r="Z3" s="822"/>
    </row>
    <row r="4" spans="1:26" ht="18.75" x14ac:dyDescent="0.3">
      <c r="A4" s="826" t="s">
        <v>506</v>
      </c>
      <c r="B4" s="826"/>
      <c r="C4" s="826"/>
      <c r="D4" s="826"/>
      <c r="E4" s="826"/>
      <c r="F4" s="826"/>
      <c r="G4" s="826"/>
      <c r="H4" s="826"/>
      <c r="I4" s="826"/>
      <c r="J4" s="826"/>
      <c r="K4" s="826"/>
      <c r="L4" s="826"/>
      <c r="M4" s="826"/>
      <c r="N4" s="826"/>
      <c r="O4" s="826"/>
      <c r="P4" s="826"/>
      <c r="Q4" s="826"/>
      <c r="R4" s="826"/>
      <c r="S4" s="826"/>
      <c r="T4" s="826"/>
      <c r="U4" s="826"/>
      <c r="V4" s="826"/>
      <c r="W4" s="826"/>
      <c r="X4" s="826"/>
      <c r="Y4" s="826"/>
      <c r="Z4" s="826"/>
    </row>
    <row r="5" spans="1:26" ht="19.5" x14ac:dyDescent="0.35">
      <c r="A5" s="879" t="s">
        <v>505</v>
      </c>
      <c r="B5" s="879"/>
      <c r="C5" s="879"/>
      <c r="D5" s="879"/>
      <c r="E5" s="879"/>
      <c r="F5" s="879"/>
      <c r="G5" s="879"/>
      <c r="H5" s="879"/>
      <c r="I5" s="879"/>
      <c r="J5" s="879"/>
      <c r="K5" s="879"/>
      <c r="L5" s="879"/>
      <c r="M5" s="879"/>
      <c r="N5" s="879"/>
      <c r="O5" s="879"/>
      <c r="P5" s="879"/>
      <c r="Q5" s="879"/>
      <c r="R5" s="879"/>
      <c r="S5" s="879"/>
      <c r="T5" s="879"/>
      <c r="U5" s="879"/>
      <c r="V5" s="879"/>
      <c r="W5" s="879"/>
      <c r="X5" s="879"/>
      <c r="Y5" s="879"/>
      <c r="Z5" s="879"/>
    </row>
    <row r="6" spans="1:26" ht="15" customHeight="1" x14ac:dyDescent="0.35">
      <c r="A6" s="776"/>
      <c r="B6" s="776"/>
      <c r="C6" s="776"/>
      <c r="D6" s="776"/>
      <c r="E6" s="776"/>
      <c r="F6" s="776"/>
      <c r="G6" s="776"/>
      <c r="H6" s="776"/>
      <c r="I6" s="776"/>
      <c r="J6" s="776"/>
      <c r="K6" s="776"/>
      <c r="L6" s="776"/>
      <c r="M6" s="776"/>
      <c r="N6" s="776"/>
      <c r="O6" s="776"/>
      <c r="P6" s="776"/>
      <c r="Q6" s="776"/>
      <c r="R6" s="776"/>
      <c r="S6" s="776"/>
      <c r="T6" s="776"/>
      <c r="U6" s="776"/>
      <c r="V6" s="776"/>
      <c r="W6" s="776"/>
      <c r="X6" s="776"/>
      <c r="Y6" s="776"/>
      <c r="Z6" s="776"/>
    </row>
    <row r="7" spans="1:26" ht="16.5" thickBot="1" x14ac:dyDescent="0.3">
      <c r="A7" s="878" t="s">
        <v>537</v>
      </c>
      <c r="B7" s="878"/>
      <c r="C7" s="878"/>
      <c r="D7" s="158"/>
      <c r="E7" s="395"/>
      <c r="F7" s="395"/>
      <c r="G7" s="395"/>
      <c r="H7" s="395"/>
      <c r="I7" s="396"/>
      <c r="J7" s="158"/>
      <c r="K7" s="395"/>
      <c r="L7" s="395"/>
      <c r="M7" s="158"/>
      <c r="N7" s="395"/>
      <c r="O7" s="158"/>
      <c r="P7" s="158"/>
      <c r="Q7" s="158"/>
      <c r="R7" s="395"/>
      <c r="S7" s="158"/>
      <c r="T7" s="158"/>
      <c r="U7" s="396"/>
      <c r="V7" s="158"/>
      <c r="W7" s="873" t="s">
        <v>513</v>
      </c>
      <c r="X7" s="873"/>
      <c r="Y7" s="873"/>
      <c r="Z7" s="873"/>
    </row>
    <row r="8" spans="1:26" ht="15" thickTop="1" x14ac:dyDescent="0.2">
      <c r="A8" s="823" t="s">
        <v>1</v>
      </c>
      <c r="B8" s="813" t="s">
        <v>125</v>
      </c>
      <c r="C8" s="813" t="s">
        <v>69</v>
      </c>
      <c r="D8" s="813" t="s">
        <v>78</v>
      </c>
      <c r="E8" s="813" t="s">
        <v>407</v>
      </c>
      <c r="F8" s="813" t="s">
        <v>80</v>
      </c>
      <c r="G8" s="813"/>
      <c r="H8" s="813"/>
      <c r="I8" s="821" t="s">
        <v>408</v>
      </c>
      <c r="J8" s="821"/>
      <c r="K8" s="821"/>
      <c r="L8" s="821"/>
      <c r="M8" s="821"/>
      <c r="N8" s="821"/>
      <c r="O8" s="821"/>
      <c r="P8" s="821"/>
      <c r="Q8" s="821"/>
      <c r="R8" s="821"/>
      <c r="S8" s="821"/>
      <c r="T8" s="821"/>
      <c r="U8" s="821"/>
      <c r="V8" s="821"/>
      <c r="W8" s="821"/>
      <c r="X8" s="813" t="s">
        <v>518</v>
      </c>
      <c r="Y8" s="813" t="s">
        <v>139</v>
      </c>
      <c r="Z8" s="814" t="s">
        <v>409</v>
      </c>
    </row>
    <row r="9" spans="1:26" x14ac:dyDescent="0.2">
      <c r="A9" s="824"/>
      <c r="B9" s="811"/>
      <c r="C9" s="811"/>
      <c r="D9" s="811"/>
      <c r="E9" s="811"/>
      <c r="F9" s="812"/>
      <c r="G9" s="812"/>
      <c r="H9" s="812"/>
      <c r="I9" s="817" t="s">
        <v>410</v>
      </c>
      <c r="J9" s="817"/>
      <c r="K9" s="810" t="s">
        <v>47</v>
      </c>
      <c r="L9" s="817" t="s">
        <v>127</v>
      </c>
      <c r="M9" s="817"/>
      <c r="N9" s="817" t="s">
        <v>156</v>
      </c>
      <c r="O9" s="817"/>
      <c r="P9" s="810" t="s">
        <v>129</v>
      </c>
      <c r="Q9" s="810" t="s">
        <v>128</v>
      </c>
      <c r="R9" s="810" t="s">
        <v>411</v>
      </c>
      <c r="S9" s="810" t="s">
        <v>412</v>
      </c>
      <c r="T9" s="810" t="s">
        <v>413</v>
      </c>
      <c r="U9" s="818" t="s">
        <v>163</v>
      </c>
      <c r="V9" s="810" t="s">
        <v>126</v>
      </c>
      <c r="W9" s="810" t="s">
        <v>414</v>
      </c>
      <c r="X9" s="811"/>
      <c r="Y9" s="811"/>
      <c r="Z9" s="815"/>
    </row>
    <row r="10" spans="1:26" x14ac:dyDescent="0.2">
      <c r="A10" s="824"/>
      <c r="B10" s="811"/>
      <c r="C10" s="811"/>
      <c r="D10" s="811"/>
      <c r="E10" s="811"/>
      <c r="F10" s="808" t="s">
        <v>415</v>
      </c>
      <c r="G10" s="808" t="s">
        <v>416</v>
      </c>
      <c r="H10" s="808" t="s">
        <v>417</v>
      </c>
      <c r="I10" s="806" t="s">
        <v>130</v>
      </c>
      <c r="J10" s="808" t="s">
        <v>149</v>
      </c>
      <c r="K10" s="811"/>
      <c r="L10" s="808" t="s">
        <v>130</v>
      </c>
      <c r="M10" s="808" t="s">
        <v>149</v>
      </c>
      <c r="N10" s="808" t="s">
        <v>418</v>
      </c>
      <c r="O10" s="808" t="s">
        <v>149</v>
      </c>
      <c r="P10" s="811"/>
      <c r="Q10" s="811"/>
      <c r="R10" s="811"/>
      <c r="S10" s="811"/>
      <c r="T10" s="811"/>
      <c r="U10" s="819"/>
      <c r="V10" s="811"/>
      <c r="W10" s="811"/>
      <c r="X10" s="811"/>
      <c r="Y10" s="811"/>
      <c r="Z10" s="815"/>
    </row>
    <row r="11" spans="1:26" x14ac:dyDescent="0.2">
      <c r="A11" s="825"/>
      <c r="B11" s="812"/>
      <c r="C11" s="812"/>
      <c r="D11" s="812"/>
      <c r="E11" s="812"/>
      <c r="F11" s="809"/>
      <c r="G11" s="809"/>
      <c r="H11" s="809"/>
      <c r="I11" s="807"/>
      <c r="J11" s="809"/>
      <c r="K11" s="812"/>
      <c r="L11" s="809"/>
      <c r="M11" s="809"/>
      <c r="N11" s="809"/>
      <c r="O11" s="809"/>
      <c r="P11" s="812"/>
      <c r="Q11" s="812"/>
      <c r="R11" s="812"/>
      <c r="S11" s="812"/>
      <c r="T11" s="812"/>
      <c r="U11" s="820"/>
      <c r="V11" s="812"/>
      <c r="W11" s="812"/>
      <c r="X11" s="812"/>
      <c r="Y11" s="812"/>
      <c r="Z11" s="816"/>
    </row>
    <row r="12" spans="1:26" x14ac:dyDescent="0.2">
      <c r="A12" s="397" t="s">
        <v>209</v>
      </c>
      <c r="B12" s="398"/>
      <c r="C12" s="398"/>
      <c r="D12" s="398"/>
      <c r="E12" s="399"/>
      <c r="F12" s="400"/>
      <c r="G12" s="400"/>
      <c r="H12" s="400"/>
      <c r="I12" s="401"/>
      <c r="J12" s="400"/>
      <c r="K12" s="399"/>
      <c r="L12" s="400"/>
      <c r="M12" s="400"/>
      <c r="N12" s="400"/>
      <c r="O12" s="400"/>
      <c r="P12" s="400"/>
      <c r="Q12" s="399"/>
      <c r="R12" s="399"/>
      <c r="S12" s="399"/>
      <c r="T12" s="399"/>
      <c r="U12" s="402"/>
      <c r="V12" s="399"/>
      <c r="W12" s="399"/>
      <c r="X12" s="399"/>
      <c r="Y12" s="399"/>
      <c r="Z12" s="403"/>
    </row>
    <row r="13" spans="1:26" x14ac:dyDescent="0.2">
      <c r="A13" s="404">
        <v>1</v>
      </c>
      <c r="B13" s="405" t="s">
        <v>111</v>
      </c>
      <c r="C13" s="406">
        <v>28340</v>
      </c>
      <c r="D13" s="407" t="s">
        <v>112</v>
      </c>
      <c r="E13" s="464">
        <v>3.33</v>
      </c>
      <c r="F13" s="417">
        <v>15</v>
      </c>
      <c r="G13" s="417">
        <v>10</v>
      </c>
      <c r="H13" s="417">
        <v>2017</v>
      </c>
      <c r="I13" s="409"/>
      <c r="J13" s="408"/>
      <c r="K13" s="410">
        <v>0.2</v>
      </c>
      <c r="L13" s="408">
        <v>70</v>
      </c>
      <c r="M13" s="411">
        <f t="shared" ref="M13:M82" si="0">SUM(E13+J13+K13)*L13/100</f>
        <v>2.4710000000000001</v>
      </c>
      <c r="N13" s="408"/>
      <c r="O13" s="411"/>
      <c r="P13" s="410"/>
      <c r="Q13" s="408"/>
      <c r="R13" s="408"/>
      <c r="S13" s="408"/>
      <c r="T13" s="408"/>
      <c r="U13" s="409">
        <v>0.5</v>
      </c>
      <c r="V13" s="408">
        <v>0.5</v>
      </c>
      <c r="W13" s="410">
        <f>SUM(J13+K13+M13+O13+P13+Q13+R13+S13+T13+U13+V13)</f>
        <v>3.6710000000000003</v>
      </c>
      <c r="X13" s="412">
        <f>SUM(E13+J13+K13+T13)*23.5%</f>
        <v>0.82955000000000001</v>
      </c>
      <c r="Y13" s="412">
        <f>SUM(E13+W13+X13)</f>
        <v>7.8305500000000006</v>
      </c>
      <c r="Z13" s="413">
        <f>SUM(Y13)*1300</f>
        <v>10179.715</v>
      </c>
    </row>
    <row r="14" spans="1:26" x14ac:dyDescent="0.2">
      <c r="A14" s="404">
        <v>2</v>
      </c>
      <c r="B14" s="405" t="s">
        <v>419</v>
      </c>
      <c r="C14" s="414" t="s">
        <v>420</v>
      </c>
      <c r="D14" s="407" t="s">
        <v>59</v>
      </c>
      <c r="E14" s="458">
        <v>4.0599999999999996</v>
      </c>
      <c r="F14" s="408">
        <v>1</v>
      </c>
      <c r="G14" s="408">
        <v>12</v>
      </c>
      <c r="H14" s="408">
        <v>2017</v>
      </c>
      <c r="I14" s="409"/>
      <c r="J14" s="408"/>
      <c r="K14" s="408">
        <v>0.15</v>
      </c>
      <c r="L14" s="408">
        <v>70</v>
      </c>
      <c r="M14" s="411">
        <f t="shared" si="0"/>
        <v>2.9470000000000001</v>
      </c>
      <c r="N14" s="408"/>
      <c r="O14" s="411"/>
      <c r="P14" s="410"/>
      <c r="Q14" s="408"/>
      <c r="R14" s="408"/>
      <c r="S14" s="408"/>
      <c r="T14" s="408"/>
      <c r="U14" s="460">
        <v>1</v>
      </c>
      <c r="V14" s="408">
        <v>0.5</v>
      </c>
      <c r="W14" s="410">
        <f t="shared" ref="W14:W82" si="1">SUM(J14+K14+M14+O14+P14+Q14+R14+S14+T14+U14+V14)</f>
        <v>4.5969999999999995</v>
      </c>
      <c r="X14" s="412">
        <f t="shared" ref="X14:X85" si="2">SUM(E14+J14+K14+T14)*23.5%</f>
        <v>0.98934999999999995</v>
      </c>
      <c r="Y14" s="412">
        <f t="shared" ref="Y14:Y82" si="3">SUM(E14+W14+X14)</f>
        <v>9.64635</v>
      </c>
      <c r="Z14" s="413">
        <f t="shared" ref="Z14:Z82" si="4">SUM(Y14)*1300</f>
        <v>12540.254999999999</v>
      </c>
    </row>
    <row r="15" spans="1:26" x14ac:dyDescent="0.2">
      <c r="A15" s="404">
        <v>3</v>
      </c>
      <c r="B15" s="405" t="s">
        <v>421</v>
      </c>
      <c r="C15" s="406">
        <v>29445</v>
      </c>
      <c r="D15" s="407" t="s">
        <v>65</v>
      </c>
      <c r="E15" s="415">
        <v>2.66</v>
      </c>
      <c r="F15" s="408">
        <v>1</v>
      </c>
      <c r="G15" s="408">
        <v>1</v>
      </c>
      <c r="H15" s="417">
        <v>2017</v>
      </c>
      <c r="I15" s="409"/>
      <c r="J15" s="408"/>
      <c r="K15" s="408"/>
      <c r="L15" s="408">
        <v>70</v>
      </c>
      <c r="M15" s="411">
        <f t="shared" si="0"/>
        <v>1.8620000000000001</v>
      </c>
      <c r="N15" s="408"/>
      <c r="O15" s="411"/>
      <c r="P15" s="410"/>
      <c r="Q15" s="408"/>
      <c r="R15" s="408">
        <v>0.1</v>
      </c>
      <c r="S15" s="408"/>
      <c r="T15" s="408"/>
      <c r="U15" s="409">
        <v>0.5</v>
      </c>
      <c r="V15" s="408">
        <v>0.5</v>
      </c>
      <c r="W15" s="410">
        <f t="shared" si="1"/>
        <v>2.9620000000000002</v>
      </c>
      <c r="X15" s="412">
        <f t="shared" si="2"/>
        <v>0.62509999999999999</v>
      </c>
      <c r="Y15" s="412">
        <f t="shared" si="3"/>
        <v>6.2470999999999997</v>
      </c>
      <c r="Z15" s="413">
        <f t="shared" si="4"/>
        <v>8121.23</v>
      </c>
    </row>
    <row r="16" spans="1:26" x14ac:dyDescent="0.2">
      <c r="A16" s="404">
        <v>4</v>
      </c>
      <c r="B16" s="405" t="s">
        <v>113</v>
      </c>
      <c r="C16" s="406">
        <v>31992</v>
      </c>
      <c r="D16" s="407" t="s">
        <v>59</v>
      </c>
      <c r="E16" s="458">
        <v>2.66</v>
      </c>
      <c r="F16" s="417">
        <v>1</v>
      </c>
      <c r="G16" s="417">
        <v>1</v>
      </c>
      <c r="H16" s="417">
        <v>2018</v>
      </c>
      <c r="I16" s="409"/>
      <c r="J16" s="408"/>
      <c r="K16" s="408"/>
      <c r="L16" s="408">
        <v>70</v>
      </c>
      <c r="M16" s="411">
        <f t="shared" si="0"/>
        <v>1.8620000000000001</v>
      </c>
      <c r="N16" s="408"/>
      <c r="O16" s="411"/>
      <c r="P16" s="410"/>
      <c r="Q16" s="408"/>
      <c r="R16" s="408"/>
      <c r="S16" s="408"/>
      <c r="T16" s="408"/>
      <c r="U16" s="409"/>
      <c r="V16" s="408">
        <v>0.5</v>
      </c>
      <c r="W16" s="410">
        <f t="shared" si="1"/>
        <v>2.3620000000000001</v>
      </c>
      <c r="X16" s="412">
        <f t="shared" si="2"/>
        <v>0.62509999999999999</v>
      </c>
      <c r="Y16" s="412">
        <f t="shared" si="3"/>
        <v>5.6471</v>
      </c>
      <c r="Z16" s="413">
        <f t="shared" si="4"/>
        <v>7341.23</v>
      </c>
    </row>
    <row r="17" spans="1:26" x14ac:dyDescent="0.2">
      <c r="A17" s="404">
        <v>5</v>
      </c>
      <c r="B17" s="405" t="s">
        <v>422</v>
      </c>
      <c r="C17" s="406">
        <v>31906</v>
      </c>
      <c r="D17" s="407" t="s">
        <v>57</v>
      </c>
      <c r="E17" s="458">
        <v>2.46</v>
      </c>
      <c r="F17" s="408">
        <v>1</v>
      </c>
      <c r="G17" s="408">
        <v>8</v>
      </c>
      <c r="H17" s="408">
        <v>2017</v>
      </c>
      <c r="I17" s="409"/>
      <c r="J17" s="408"/>
      <c r="K17" s="408"/>
      <c r="L17" s="408">
        <v>70</v>
      </c>
      <c r="M17" s="411">
        <f t="shared" si="0"/>
        <v>1.722</v>
      </c>
      <c r="N17" s="408"/>
      <c r="O17" s="411"/>
      <c r="P17" s="410"/>
      <c r="Q17" s="408"/>
      <c r="R17" s="408"/>
      <c r="S17" s="408"/>
      <c r="T17" s="408"/>
      <c r="U17" s="409">
        <v>0.5</v>
      </c>
      <c r="V17" s="408">
        <v>0.5</v>
      </c>
      <c r="W17" s="410">
        <f t="shared" si="1"/>
        <v>2.722</v>
      </c>
      <c r="X17" s="412">
        <f t="shared" si="2"/>
        <v>0.57809999999999995</v>
      </c>
      <c r="Y17" s="412">
        <f t="shared" si="3"/>
        <v>5.7601000000000004</v>
      </c>
      <c r="Z17" s="413">
        <f t="shared" si="4"/>
        <v>7488.130000000001</v>
      </c>
    </row>
    <row r="18" spans="1:26" x14ac:dyDescent="0.2">
      <c r="A18" s="404">
        <v>6</v>
      </c>
      <c r="B18" s="405" t="s">
        <v>200</v>
      </c>
      <c r="C18" s="406">
        <v>34505</v>
      </c>
      <c r="D18" s="418" t="s">
        <v>59</v>
      </c>
      <c r="E18" s="458">
        <v>1.86</v>
      </c>
      <c r="F18" s="417">
        <v>1</v>
      </c>
      <c r="G18" s="417">
        <v>2</v>
      </c>
      <c r="H18" s="417">
        <v>2018</v>
      </c>
      <c r="I18" s="459"/>
      <c r="J18" s="417"/>
      <c r="K18" s="417"/>
      <c r="L18" s="417">
        <v>70</v>
      </c>
      <c r="M18" s="798">
        <f t="shared" si="0"/>
        <v>1.3020000000000003</v>
      </c>
      <c r="N18" s="417">
        <v>70</v>
      </c>
      <c r="O18" s="798">
        <f t="shared" ref="O18" si="5">SUM(E18+J18+K18+T18)*N18%</f>
        <v>1.302</v>
      </c>
      <c r="P18" s="797"/>
      <c r="Q18" s="417"/>
      <c r="R18" s="417"/>
      <c r="S18" s="417"/>
      <c r="T18" s="417"/>
      <c r="U18" s="459"/>
      <c r="V18" s="417">
        <v>0.5</v>
      </c>
      <c r="W18" s="410">
        <f t="shared" si="1"/>
        <v>3.1040000000000001</v>
      </c>
      <c r="X18" s="412">
        <f t="shared" si="2"/>
        <v>0.43709999999999999</v>
      </c>
      <c r="Y18" s="412">
        <f t="shared" si="3"/>
        <v>5.4011000000000005</v>
      </c>
      <c r="Z18" s="413">
        <f t="shared" si="4"/>
        <v>7021.43</v>
      </c>
    </row>
    <row r="19" spans="1:26" x14ac:dyDescent="0.2">
      <c r="A19" s="419" t="s">
        <v>423</v>
      </c>
      <c r="B19" s="420"/>
      <c r="C19" s="420"/>
      <c r="D19" s="420"/>
      <c r="E19" s="415"/>
      <c r="F19" s="408"/>
      <c r="G19" s="408"/>
      <c r="H19" s="408"/>
      <c r="I19" s="409"/>
      <c r="J19" s="408"/>
      <c r="K19" s="408"/>
      <c r="L19" s="408"/>
      <c r="M19" s="411"/>
      <c r="N19" s="408"/>
      <c r="O19" s="411"/>
      <c r="P19" s="410"/>
      <c r="Q19" s="408"/>
      <c r="R19" s="408"/>
      <c r="S19" s="408"/>
      <c r="T19" s="408"/>
      <c r="U19" s="409"/>
      <c r="V19" s="408"/>
      <c r="W19" s="410"/>
      <c r="X19" s="412">
        <f t="shared" si="2"/>
        <v>0</v>
      </c>
      <c r="Y19" s="412"/>
      <c r="Z19" s="413">
        <f t="shared" si="4"/>
        <v>0</v>
      </c>
    </row>
    <row r="20" spans="1:26" x14ac:dyDescent="0.2">
      <c r="A20" s="404">
        <v>7</v>
      </c>
      <c r="B20" s="405" t="s">
        <v>424</v>
      </c>
      <c r="C20" s="406">
        <v>24329</v>
      </c>
      <c r="D20" s="407" t="s">
        <v>59</v>
      </c>
      <c r="E20" s="415">
        <v>4.0599999999999996</v>
      </c>
      <c r="F20" s="408">
        <v>1</v>
      </c>
      <c r="G20" s="408">
        <v>12</v>
      </c>
      <c r="H20" s="408">
        <v>2017</v>
      </c>
      <c r="I20" s="459">
        <v>10</v>
      </c>
      <c r="J20" s="408">
        <f>SUM(E20)*I20/100</f>
        <v>0.40599999999999992</v>
      </c>
      <c r="K20" s="410">
        <v>0.2</v>
      </c>
      <c r="L20" s="408">
        <v>70</v>
      </c>
      <c r="M20" s="411">
        <f t="shared" si="0"/>
        <v>3.2661999999999995</v>
      </c>
      <c r="N20" s="408">
        <v>70</v>
      </c>
      <c r="O20" s="411">
        <f t="shared" ref="O20:O84" si="6">SUM(E20+J20+K20)*N20/100</f>
        <v>3.2661999999999995</v>
      </c>
      <c r="P20" s="410"/>
      <c r="Q20" s="408"/>
      <c r="R20" s="408"/>
      <c r="S20" s="408"/>
      <c r="T20" s="408"/>
      <c r="U20" s="459">
        <v>0.7</v>
      </c>
      <c r="V20" s="408">
        <v>0.5</v>
      </c>
      <c r="W20" s="410">
        <f t="shared" si="1"/>
        <v>8.3384</v>
      </c>
      <c r="X20" s="412">
        <f t="shared" si="2"/>
        <v>1.0965099999999999</v>
      </c>
      <c r="Y20" s="412">
        <f t="shared" si="3"/>
        <v>13.494909999999999</v>
      </c>
      <c r="Z20" s="413">
        <f t="shared" si="4"/>
        <v>17543.382999999998</v>
      </c>
    </row>
    <row r="21" spans="1:26" x14ac:dyDescent="0.2">
      <c r="A21" s="404">
        <v>8</v>
      </c>
      <c r="B21" s="405" t="s">
        <v>157</v>
      </c>
      <c r="C21" s="414" t="s">
        <v>455</v>
      </c>
      <c r="D21" s="407" t="s">
        <v>67</v>
      </c>
      <c r="E21" s="456">
        <v>2.67</v>
      </c>
      <c r="F21" s="408">
        <v>1</v>
      </c>
      <c r="G21" s="408">
        <v>10</v>
      </c>
      <c r="H21" s="408">
        <v>2016</v>
      </c>
      <c r="I21" s="409"/>
      <c r="J21" s="408"/>
      <c r="K21" s="410">
        <v>0.15</v>
      </c>
      <c r="L21" s="408">
        <v>70</v>
      </c>
      <c r="M21" s="411">
        <f t="shared" ref="M21" si="7">SUM(E21+J21+K21)*L21/100</f>
        <v>1.9739999999999998</v>
      </c>
      <c r="N21" s="408">
        <v>70</v>
      </c>
      <c r="O21" s="411">
        <f t="shared" si="6"/>
        <v>1.9739999999999998</v>
      </c>
      <c r="P21" s="410"/>
      <c r="Q21" s="408"/>
      <c r="R21" s="408"/>
      <c r="S21" s="408"/>
      <c r="T21" s="408"/>
      <c r="U21" s="409"/>
      <c r="V21" s="408">
        <v>0.5</v>
      </c>
      <c r="W21" s="410">
        <f t="shared" ref="W21" si="8">SUM(J21+K21+M21+O21+P21+Q21+R21+S21+T21+U21+V21)</f>
        <v>4.597999999999999</v>
      </c>
      <c r="X21" s="412">
        <f t="shared" si="2"/>
        <v>0.66269999999999996</v>
      </c>
      <c r="Y21" s="412">
        <f t="shared" ref="Y21" si="9">SUM(E21+W21+X21)</f>
        <v>7.930699999999999</v>
      </c>
      <c r="Z21" s="413">
        <f t="shared" ref="Z21" si="10">SUM(Y21)*1300</f>
        <v>10309.909999999998</v>
      </c>
    </row>
    <row r="22" spans="1:26" x14ac:dyDescent="0.2">
      <c r="A22" s="404">
        <v>9</v>
      </c>
      <c r="B22" s="405" t="s">
        <v>425</v>
      </c>
      <c r="C22" s="406">
        <v>24111</v>
      </c>
      <c r="D22" s="407" t="s">
        <v>59</v>
      </c>
      <c r="E22" s="456">
        <v>4.0599999999999996</v>
      </c>
      <c r="F22" s="408">
        <v>1</v>
      </c>
      <c r="G22" s="408">
        <v>12</v>
      </c>
      <c r="H22" s="408">
        <v>2017</v>
      </c>
      <c r="I22" s="459">
        <v>8</v>
      </c>
      <c r="J22" s="411">
        <f>SUM(E22)*I22/100</f>
        <v>0.32479999999999998</v>
      </c>
      <c r="K22" s="408"/>
      <c r="L22" s="408">
        <v>70</v>
      </c>
      <c r="M22" s="411">
        <f t="shared" ref="M22:M25" si="11">SUM(E22+J22+K22)*L22/100</f>
        <v>3.0693599999999996</v>
      </c>
      <c r="N22" s="408">
        <v>70</v>
      </c>
      <c r="O22" s="411">
        <f t="shared" ref="O22:O25" si="12">SUM(E22+J22+K22)*N22/100</f>
        <v>3.0693599999999996</v>
      </c>
      <c r="P22" s="410"/>
      <c r="Q22" s="408"/>
      <c r="R22" s="408"/>
      <c r="S22" s="408"/>
      <c r="T22" s="408"/>
      <c r="U22" s="459">
        <v>0.7</v>
      </c>
      <c r="V22" s="408">
        <v>0.5</v>
      </c>
      <c r="W22" s="410">
        <f t="shared" ref="W22:W25" si="13">SUM(J22+K22+M22+O22+P22+Q22+R22+S22+T22+U22+V22)</f>
        <v>7.6635199999999992</v>
      </c>
      <c r="X22" s="412">
        <f t="shared" si="2"/>
        <v>1.0304279999999999</v>
      </c>
      <c r="Y22" s="412">
        <f t="shared" ref="Y22:Y25" si="14">SUM(E22+W22+X22)</f>
        <v>12.753947999999999</v>
      </c>
      <c r="Z22" s="413">
        <f t="shared" ref="Z22:Z25" si="15">SUM(Y22)*1300</f>
        <v>16580.132399999999</v>
      </c>
    </row>
    <row r="23" spans="1:26" x14ac:dyDescent="0.2">
      <c r="A23" s="404">
        <v>10</v>
      </c>
      <c r="B23" s="405" t="s">
        <v>426</v>
      </c>
      <c r="C23" s="406">
        <v>25721</v>
      </c>
      <c r="D23" s="407" t="s">
        <v>65</v>
      </c>
      <c r="E23" s="461">
        <v>3.86</v>
      </c>
      <c r="F23" s="422">
        <v>1</v>
      </c>
      <c r="G23" s="422">
        <v>11</v>
      </c>
      <c r="H23" s="422">
        <v>2017</v>
      </c>
      <c r="I23" s="423"/>
      <c r="J23" s="408"/>
      <c r="K23" s="422"/>
      <c r="L23" s="422">
        <v>70</v>
      </c>
      <c r="M23" s="411">
        <f t="shared" si="11"/>
        <v>2.702</v>
      </c>
      <c r="N23" s="422">
        <v>70</v>
      </c>
      <c r="O23" s="411">
        <f t="shared" si="12"/>
        <v>2.702</v>
      </c>
      <c r="P23" s="410"/>
      <c r="Q23" s="424"/>
      <c r="R23" s="422">
        <v>0.1</v>
      </c>
      <c r="S23" s="424"/>
      <c r="T23" s="424"/>
      <c r="U23" s="435">
        <v>0.7</v>
      </c>
      <c r="V23" s="422">
        <v>0.5</v>
      </c>
      <c r="W23" s="410">
        <f t="shared" si="13"/>
        <v>6.7039999999999997</v>
      </c>
      <c r="X23" s="412">
        <f t="shared" si="2"/>
        <v>0.90709999999999991</v>
      </c>
      <c r="Y23" s="412">
        <f t="shared" si="14"/>
        <v>11.4711</v>
      </c>
      <c r="Z23" s="413">
        <f t="shared" si="15"/>
        <v>14912.43</v>
      </c>
    </row>
    <row r="24" spans="1:26" x14ac:dyDescent="0.2">
      <c r="A24" s="404">
        <v>11</v>
      </c>
      <c r="B24" s="405" t="s">
        <v>427</v>
      </c>
      <c r="C24" s="414" t="s">
        <v>428</v>
      </c>
      <c r="D24" s="407" t="s">
        <v>57</v>
      </c>
      <c r="E24" s="458">
        <v>3.86</v>
      </c>
      <c r="F24" s="408">
        <v>1</v>
      </c>
      <c r="G24" s="408">
        <v>11</v>
      </c>
      <c r="H24" s="408">
        <v>2017</v>
      </c>
      <c r="I24" s="409"/>
      <c r="J24" s="408"/>
      <c r="K24" s="408"/>
      <c r="L24" s="408">
        <v>70</v>
      </c>
      <c r="M24" s="411">
        <f t="shared" si="11"/>
        <v>2.702</v>
      </c>
      <c r="N24" s="408"/>
      <c r="O24" s="411"/>
      <c r="P24" s="410"/>
      <c r="Q24" s="408"/>
      <c r="R24" s="408"/>
      <c r="S24" s="408"/>
      <c r="T24" s="408"/>
      <c r="U24" s="459">
        <v>0.7</v>
      </c>
      <c r="V24" s="408">
        <v>0.5</v>
      </c>
      <c r="W24" s="410">
        <f t="shared" si="13"/>
        <v>3.9020000000000001</v>
      </c>
      <c r="X24" s="412">
        <f t="shared" si="2"/>
        <v>0.90709999999999991</v>
      </c>
      <c r="Y24" s="412">
        <f t="shared" si="14"/>
        <v>8.6691000000000003</v>
      </c>
      <c r="Z24" s="413">
        <f t="shared" si="15"/>
        <v>11269.83</v>
      </c>
    </row>
    <row r="25" spans="1:26" x14ac:dyDescent="0.2">
      <c r="A25" s="404">
        <v>12</v>
      </c>
      <c r="B25" s="405" t="s">
        <v>429</v>
      </c>
      <c r="C25" s="425">
        <v>32462</v>
      </c>
      <c r="D25" s="407" t="s">
        <v>60</v>
      </c>
      <c r="E25" s="458">
        <v>2.46</v>
      </c>
      <c r="F25" s="408">
        <v>1</v>
      </c>
      <c r="G25" s="408">
        <v>7</v>
      </c>
      <c r="H25" s="408">
        <v>2017</v>
      </c>
      <c r="I25" s="409"/>
      <c r="J25" s="408"/>
      <c r="K25" s="408"/>
      <c r="L25" s="408">
        <v>70</v>
      </c>
      <c r="M25" s="411">
        <f t="shared" si="11"/>
        <v>1.722</v>
      </c>
      <c r="N25" s="408">
        <v>70</v>
      </c>
      <c r="O25" s="411">
        <f t="shared" si="12"/>
        <v>1.722</v>
      </c>
      <c r="P25" s="410"/>
      <c r="Q25" s="408"/>
      <c r="R25" s="408"/>
      <c r="S25" s="408"/>
      <c r="T25" s="408"/>
      <c r="U25" s="409"/>
      <c r="V25" s="408">
        <v>0.5</v>
      </c>
      <c r="W25" s="410">
        <f t="shared" si="13"/>
        <v>3.944</v>
      </c>
      <c r="X25" s="412">
        <f t="shared" si="2"/>
        <v>0.57809999999999995</v>
      </c>
      <c r="Y25" s="412">
        <f t="shared" si="14"/>
        <v>6.9821</v>
      </c>
      <c r="Z25" s="413">
        <f t="shared" si="15"/>
        <v>9076.73</v>
      </c>
    </row>
    <row r="26" spans="1:26" x14ac:dyDescent="0.2">
      <c r="A26" s="419" t="s">
        <v>430</v>
      </c>
      <c r="B26" s="420"/>
      <c r="C26" s="420"/>
      <c r="D26" s="420"/>
      <c r="E26" s="415"/>
      <c r="F26" s="408"/>
      <c r="G26" s="408"/>
      <c r="H26" s="408"/>
      <c r="I26" s="409"/>
      <c r="J26" s="408"/>
      <c r="K26" s="408"/>
      <c r="L26" s="408"/>
      <c r="M26" s="411"/>
      <c r="N26" s="408"/>
      <c r="O26" s="411"/>
      <c r="P26" s="410"/>
      <c r="Q26" s="408"/>
      <c r="R26" s="408"/>
      <c r="S26" s="408"/>
      <c r="T26" s="408"/>
      <c r="U26" s="409"/>
      <c r="V26" s="408"/>
      <c r="W26" s="410"/>
      <c r="X26" s="412">
        <f t="shared" si="2"/>
        <v>0</v>
      </c>
      <c r="Y26" s="412"/>
      <c r="Z26" s="413">
        <f t="shared" si="4"/>
        <v>0</v>
      </c>
    </row>
    <row r="27" spans="1:26" x14ac:dyDescent="0.2">
      <c r="A27" s="404">
        <v>13</v>
      </c>
      <c r="B27" s="405" t="s">
        <v>431</v>
      </c>
      <c r="C27" s="406">
        <v>23995</v>
      </c>
      <c r="D27" s="407" t="s">
        <v>59</v>
      </c>
      <c r="E27" s="415">
        <v>4.0599999999999996</v>
      </c>
      <c r="F27" s="408">
        <v>1</v>
      </c>
      <c r="G27" s="408">
        <v>2</v>
      </c>
      <c r="H27" s="417">
        <v>2017</v>
      </c>
      <c r="I27" s="409"/>
      <c r="J27" s="408"/>
      <c r="K27" s="410">
        <v>0.2</v>
      </c>
      <c r="L27" s="408">
        <v>70</v>
      </c>
      <c r="M27" s="411">
        <f t="shared" si="0"/>
        <v>2.9819999999999998</v>
      </c>
      <c r="N27" s="408">
        <v>70</v>
      </c>
      <c r="O27" s="411">
        <f t="shared" si="6"/>
        <v>2.9819999999999998</v>
      </c>
      <c r="P27" s="410"/>
      <c r="Q27" s="408"/>
      <c r="R27" s="408"/>
      <c r="S27" s="408"/>
      <c r="T27" s="408"/>
      <c r="U27" s="409">
        <v>0.5</v>
      </c>
      <c r="V27" s="408">
        <v>0.4</v>
      </c>
      <c r="W27" s="410">
        <f t="shared" si="1"/>
        <v>7.0640000000000001</v>
      </c>
      <c r="X27" s="412">
        <f t="shared" si="2"/>
        <v>1.0010999999999999</v>
      </c>
      <c r="Y27" s="412">
        <f t="shared" si="3"/>
        <v>12.125099999999998</v>
      </c>
      <c r="Z27" s="413">
        <f t="shared" si="4"/>
        <v>15762.629999999997</v>
      </c>
    </row>
    <row r="28" spans="1:26" x14ac:dyDescent="0.2">
      <c r="A28" s="404">
        <v>14</v>
      </c>
      <c r="B28" s="405" t="s">
        <v>432</v>
      </c>
      <c r="C28" s="414" t="s">
        <v>433</v>
      </c>
      <c r="D28" s="407" t="s">
        <v>59</v>
      </c>
      <c r="E28" s="458">
        <v>4.0599999999999996</v>
      </c>
      <c r="F28" s="408">
        <v>1</v>
      </c>
      <c r="G28" s="408">
        <v>11</v>
      </c>
      <c r="H28" s="408">
        <v>2017</v>
      </c>
      <c r="I28" s="409"/>
      <c r="J28" s="408"/>
      <c r="K28" s="408">
        <v>0.15</v>
      </c>
      <c r="L28" s="408">
        <v>70</v>
      </c>
      <c r="M28" s="411">
        <f t="shared" si="0"/>
        <v>2.9470000000000001</v>
      </c>
      <c r="N28" s="408">
        <v>70</v>
      </c>
      <c r="O28" s="411">
        <f t="shared" si="6"/>
        <v>2.9470000000000001</v>
      </c>
      <c r="P28" s="410"/>
      <c r="Q28" s="408"/>
      <c r="R28" s="408"/>
      <c r="S28" s="408"/>
      <c r="T28" s="408"/>
      <c r="U28" s="459">
        <v>0.7</v>
      </c>
      <c r="V28" s="408">
        <v>0.4</v>
      </c>
      <c r="W28" s="410">
        <f t="shared" si="1"/>
        <v>7.144000000000001</v>
      </c>
      <c r="X28" s="412">
        <f t="shared" si="2"/>
        <v>0.98934999999999995</v>
      </c>
      <c r="Y28" s="412">
        <f t="shared" si="3"/>
        <v>12.193350000000001</v>
      </c>
      <c r="Z28" s="413">
        <f t="shared" si="4"/>
        <v>15851.355000000001</v>
      </c>
    </row>
    <row r="29" spans="1:26" x14ac:dyDescent="0.2">
      <c r="A29" s="404">
        <v>15</v>
      </c>
      <c r="B29" s="405" t="s">
        <v>434</v>
      </c>
      <c r="C29" s="406">
        <v>28073</v>
      </c>
      <c r="D29" s="407" t="s">
        <v>57</v>
      </c>
      <c r="E29" s="458">
        <v>3.86</v>
      </c>
      <c r="F29" s="408">
        <v>1</v>
      </c>
      <c r="G29" s="408">
        <v>11</v>
      </c>
      <c r="H29" s="408">
        <v>2017</v>
      </c>
      <c r="I29" s="409"/>
      <c r="J29" s="408"/>
      <c r="K29" s="408"/>
      <c r="L29" s="408">
        <v>70</v>
      </c>
      <c r="M29" s="411">
        <f t="shared" si="0"/>
        <v>2.702</v>
      </c>
      <c r="N29" s="408">
        <v>70</v>
      </c>
      <c r="O29" s="411">
        <f t="shared" si="6"/>
        <v>2.702</v>
      </c>
      <c r="P29" s="410"/>
      <c r="Q29" s="408"/>
      <c r="R29" s="408"/>
      <c r="S29" s="408"/>
      <c r="T29" s="408"/>
      <c r="U29" s="409">
        <v>0.5</v>
      </c>
      <c r="V29" s="408">
        <v>0.4</v>
      </c>
      <c r="W29" s="410">
        <f t="shared" si="1"/>
        <v>6.3040000000000003</v>
      </c>
      <c r="X29" s="412">
        <f t="shared" si="2"/>
        <v>0.90709999999999991</v>
      </c>
      <c r="Y29" s="412">
        <f t="shared" si="3"/>
        <v>11.071099999999999</v>
      </c>
      <c r="Z29" s="413">
        <f t="shared" si="4"/>
        <v>14392.429999999998</v>
      </c>
    </row>
    <row r="30" spans="1:26" x14ac:dyDescent="0.2">
      <c r="A30" s="404">
        <v>16</v>
      </c>
      <c r="B30" s="405" t="s">
        <v>435</v>
      </c>
      <c r="C30" s="406">
        <v>26035</v>
      </c>
      <c r="D30" s="407" t="s">
        <v>65</v>
      </c>
      <c r="E30" s="458">
        <v>3.86</v>
      </c>
      <c r="F30" s="408">
        <v>1</v>
      </c>
      <c r="G30" s="408">
        <v>12</v>
      </c>
      <c r="H30" s="408">
        <v>2017</v>
      </c>
      <c r="I30" s="409"/>
      <c r="J30" s="408"/>
      <c r="K30" s="408"/>
      <c r="L30" s="408">
        <v>70</v>
      </c>
      <c r="M30" s="411">
        <f t="shared" si="0"/>
        <v>2.702</v>
      </c>
      <c r="N30" s="408"/>
      <c r="O30" s="411"/>
      <c r="P30" s="410"/>
      <c r="Q30" s="408"/>
      <c r="R30" s="408">
        <v>0.1</v>
      </c>
      <c r="S30" s="408"/>
      <c r="T30" s="408"/>
      <c r="U30" s="416">
        <v>1</v>
      </c>
      <c r="V30" s="408">
        <v>0.4</v>
      </c>
      <c r="W30" s="410">
        <f t="shared" si="1"/>
        <v>4.202</v>
      </c>
      <c r="X30" s="412">
        <f t="shared" si="2"/>
        <v>0.90709999999999991</v>
      </c>
      <c r="Y30" s="412">
        <f t="shared" si="3"/>
        <v>8.9690999999999992</v>
      </c>
      <c r="Z30" s="413">
        <f t="shared" si="4"/>
        <v>11659.829999999998</v>
      </c>
    </row>
    <row r="31" spans="1:26" x14ac:dyDescent="0.2">
      <c r="A31" s="404">
        <v>17</v>
      </c>
      <c r="B31" s="405" t="s">
        <v>436</v>
      </c>
      <c r="C31" s="414" t="s">
        <v>437</v>
      </c>
      <c r="D31" s="407" t="s">
        <v>59</v>
      </c>
      <c r="E31" s="458">
        <v>3.86</v>
      </c>
      <c r="F31" s="408">
        <v>1</v>
      </c>
      <c r="G31" s="408">
        <v>11</v>
      </c>
      <c r="H31" s="408">
        <v>2017</v>
      </c>
      <c r="I31" s="409"/>
      <c r="J31" s="408"/>
      <c r="K31" s="408"/>
      <c r="L31" s="408">
        <v>70</v>
      </c>
      <c r="M31" s="411">
        <f t="shared" si="0"/>
        <v>2.702</v>
      </c>
      <c r="N31" s="408">
        <v>70</v>
      </c>
      <c r="O31" s="411">
        <f t="shared" si="6"/>
        <v>2.702</v>
      </c>
      <c r="P31" s="410"/>
      <c r="Q31" s="408"/>
      <c r="R31" s="408"/>
      <c r="S31" s="408"/>
      <c r="T31" s="408"/>
      <c r="U31" s="459">
        <v>0.7</v>
      </c>
      <c r="V31" s="408">
        <v>0.4</v>
      </c>
      <c r="W31" s="410">
        <f t="shared" si="1"/>
        <v>6.5040000000000004</v>
      </c>
      <c r="X31" s="412">
        <f t="shared" si="2"/>
        <v>0.90709999999999991</v>
      </c>
      <c r="Y31" s="412">
        <f t="shared" si="3"/>
        <v>11.271100000000001</v>
      </c>
      <c r="Z31" s="413">
        <f t="shared" si="4"/>
        <v>14652.43</v>
      </c>
    </row>
    <row r="32" spans="1:26" x14ac:dyDescent="0.2">
      <c r="A32" s="419" t="s">
        <v>438</v>
      </c>
      <c r="B32" s="420"/>
      <c r="C32" s="420"/>
      <c r="D32" s="420"/>
      <c r="E32" s="415"/>
      <c r="F32" s="408"/>
      <c r="G32" s="408"/>
      <c r="H32" s="408"/>
      <c r="I32" s="409"/>
      <c r="J32" s="408"/>
      <c r="K32" s="408"/>
      <c r="L32" s="408"/>
      <c r="M32" s="411"/>
      <c r="N32" s="408"/>
      <c r="O32" s="411"/>
      <c r="P32" s="410"/>
      <c r="Q32" s="408"/>
      <c r="R32" s="408"/>
      <c r="S32" s="408"/>
      <c r="T32" s="408"/>
      <c r="U32" s="409"/>
      <c r="V32" s="408"/>
      <c r="W32" s="410"/>
      <c r="X32" s="412">
        <f t="shared" si="2"/>
        <v>0</v>
      </c>
      <c r="Y32" s="412"/>
      <c r="Z32" s="413">
        <f t="shared" si="4"/>
        <v>0</v>
      </c>
    </row>
    <row r="33" spans="1:26" x14ac:dyDescent="0.2">
      <c r="A33" s="404">
        <v>18</v>
      </c>
      <c r="B33" s="405" t="s">
        <v>293</v>
      </c>
      <c r="C33" s="406">
        <v>23668</v>
      </c>
      <c r="D33" s="407" t="s">
        <v>112</v>
      </c>
      <c r="E33" s="415">
        <v>4.6500000000000004</v>
      </c>
      <c r="F33" s="426">
        <v>1</v>
      </c>
      <c r="G33" s="408">
        <v>11</v>
      </c>
      <c r="H33" s="408">
        <v>2016</v>
      </c>
      <c r="I33" s="409"/>
      <c r="J33" s="408"/>
      <c r="K33" s="410">
        <v>0.2</v>
      </c>
      <c r="L33" s="408">
        <v>70</v>
      </c>
      <c r="M33" s="411">
        <f t="shared" si="0"/>
        <v>3.3950000000000005</v>
      </c>
      <c r="N33" s="408"/>
      <c r="O33" s="411"/>
      <c r="P33" s="410"/>
      <c r="Q33" s="408"/>
      <c r="R33" s="408"/>
      <c r="S33" s="408"/>
      <c r="T33" s="408"/>
      <c r="U33" s="460">
        <v>1</v>
      </c>
      <c r="V33" s="408">
        <v>0.4</v>
      </c>
      <c r="W33" s="410">
        <f t="shared" si="1"/>
        <v>4.995000000000001</v>
      </c>
      <c r="X33" s="412">
        <f t="shared" si="2"/>
        <v>1.13975</v>
      </c>
      <c r="Y33" s="412">
        <f t="shared" si="3"/>
        <v>10.784750000000001</v>
      </c>
      <c r="Z33" s="413">
        <f t="shared" si="4"/>
        <v>14020.175000000001</v>
      </c>
    </row>
    <row r="34" spans="1:26" x14ac:dyDescent="0.2">
      <c r="A34" s="404">
        <v>19</v>
      </c>
      <c r="B34" s="405" t="s">
        <v>444</v>
      </c>
      <c r="C34" s="406">
        <v>33886</v>
      </c>
      <c r="D34" s="407" t="s">
        <v>59</v>
      </c>
      <c r="E34" s="458">
        <v>2.06</v>
      </c>
      <c r="F34" s="408">
        <v>1</v>
      </c>
      <c r="G34" s="408">
        <v>12</v>
      </c>
      <c r="H34" s="408">
        <v>2017</v>
      </c>
      <c r="I34" s="409"/>
      <c r="J34" s="408"/>
      <c r="K34" s="408">
        <v>0.15</v>
      </c>
      <c r="L34" s="408">
        <v>70</v>
      </c>
      <c r="M34" s="411">
        <f t="shared" ref="M34" si="16">SUM(E34+J34+K34)*L34/100</f>
        <v>1.5469999999999999</v>
      </c>
      <c r="N34" s="462">
        <v>70</v>
      </c>
      <c r="O34" s="411">
        <f t="shared" ref="O34" si="17">SUM(E34+J34+K34)*N34/100</f>
        <v>1.5469999999999999</v>
      </c>
      <c r="P34" s="410"/>
      <c r="Q34" s="408"/>
      <c r="R34" s="408"/>
      <c r="S34" s="408"/>
      <c r="T34" s="408"/>
      <c r="U34" s="409"/>
      <c r="V34" s="408">
        <v>0.4</v>
      </c>
      <c r="W34" s="410">
        <f t="shared" ref="W34" si="18">SUM(J34+K34+M34+O34+P34+Q34+R34+S34+T34+U34+V34)</f>
        <v>3.6439999999999997</v>
      </c>
      <c r="X34" s="412">
        <f t="shared" si="2"/>
        <v>0.51934999999999998</v>
      </c>
      <c r="Y34" s="412">
        <f t="shared" ref="Y34" si="19">SUM(E34+W34+X34)</f>
        <v>6.2233499999999999</v>
      </c>
      <c r="Z34" s="413">
        <f t="shared" ref="Z34" si="20">SUM(Y34)*1300</f>
        <v>8090.3549999999996</v>
      </c>
    </row>
    <row r="35" spans="1:26" x14ac:dyDescent="0.2">
      <c r="A35" s="404">
        <v>20</v>
      </c>
      <c r="B35" s="405" t="s">
        <v>439</v>
      </c>
      <c r="C35" s="414" t="s">
        <v>440</v>
      </c>
      <c r="D35" s="407" t="s">
        <v>65</v>
      </c>
      <c r="E35" s="421">
        <v>2.66</v>
      </c>
      <c r="F35" s="422">
        <v>1</v>
      </c>
      <c r="G35" s="422">
        <v>1</v>
      </c>
      <c r="H35" s="422">
        <v>2017</v>
      </c>
      <c r="I35" s="423"/>
      <c r="J35" s="408"/>
      <c r="K35" s="422"/>
      <c r="L35" s="422">
        <v>70</v>
      </c>
      <c r="M35" s="411">
        <f t="shared" si="0"/>
        <v>1.8620000000000001</v>
      </c>
      <c r="N35" s="422"/>
      <c r="O35" s="411"/>
      <c r="P35" s="410"/>
      <c r="Q35" s="424"/>
      <c r="R35" s="422">
        <v>0.1</v>
      </c>
      <c r="S35" s="424"/>
      <c r="T35" s="424"/>
      <c r="U35" s="423">
        <v>0.5</v>
      </c>
      <c r="V35" s="422">
        <v>0.4</v>
      </c>
      <c r="W35" s="410">
        <f t="shared" si="1"/>
        <v>2.8620000000000001</v>
      </c>
      <c r="X35" s="412">
        <f t="shared" si="2"/>
        <v>0.62509999999999999</v>
      </c>
      <c r="Y35" s="412">
        <f t="shared" si="3"/>
        <v>6.1471</v>
      </c>
      <c r="Z35" s="413">
        <f t="shared" si="4"/>
        <v>7991.23</v>
      </c>
    </row>
    <row r="36" spans="1:26" x14ac:dyDescent="0.2">
      <c r="A36" s="404">
        <v>21</v>
      </c>
      <c r="B36" s="405" t="s">
        <v>441</v>
      </c>
      <c r="C36" s="406">
        <v>30477</v>
      </c>
      <c r="D36" s="407" t="s">
        <v>59</v>
      </c>
      <c r="E36" s="415">
        <v>2.66</v>
      </c>
      <c r="F36" s="408">
        <v>1</v>
      </c>
      <c r="G36" s="408">
        <v>1</v>
      </c>
      <c r="H36" s="408">
        <v>2017</v>
      </c>
      <c r="I36" s="409"/>
      <c r="J36" s="408"/>
      <c r="K36" s="408"/>
      <c r="L36" s="408">
        <v>70</v>
      </c>
      <c r="M36" s="411">
        <f t="shared" si="0"/>
        <v>1.8620000000000001</v>
      </c>
      <c r="N36" s="408"/>
      <c r="O36" s="411"/>
      <c r="P36" s="410"/>
      <c r="Q36" s="408"/>
      <c r="R36" s="408"/>
      <c r="S36" s="408"/>
      <c r="T36" s="408"/>
      <c r="U36" s="409">
        <v>0.5</v>
      </c>
      <c r="V36" s="408">
        <v>0.4</v>
      </c>
      <c r="W36" s="410">
        <f t="shared" si="1"/>
        <v>2.762</v>
      </c>
      <c r="X36" s="412">
        <f t="shared" si="2"/>
        <v>0.62509999999999999</v>
      </c>
      <c r="Y36" s="412">
        <f t="shared" si="3"/>
        <v>6.0471000000000004</v>
      </c>
      <c r="Z36" s="413">
        <f t="shared" si="4"/>
        <v>7861.2300000000005</v>
      </c>
    </row>
    <row r="37" spans="1:26" x14ac:dyDescent="0.2">
      <c r="A37" s="404">
        <v>22</v>
      </c>
      <c r="B37" s="405" t="s">
        <v>442</v>
      </c>
      <c r="C37" s="406">
        <v>23204</v>
      </c>
      <c r="D37" s="407" t="s">
        <v>57</v>
      </c>
      <c r="E37" s="458">
        <v>3.86</v>
      </c>
      <c r="F37" s="408">
        <v>1</v>
      </c>
      <c r="G37" s="408">
        <v>11</v>
      </c>
      <c r="H37" s="408">
        <v>2017</v>
      </c>
      <c r="I37" s="409"/>
      <c r="J37" s="408"/>
      <c r="K37" s="408"/>
      <c r="L37" s="408">
        <v>70</v>
      </c>
      <c r="M37" s="411">
        <f t="shared" si="0"/>
        <v>2.702</v>
      </c>
      <c r="N37" s="408">
        <v>70</v>
      </c>
      <c r="O37" s="411">
        <f t="shared" si="6"/>
        <v>2.702</v>
      </c>
      <c r="P37" s="410"/>
      <c r="Q37" s="408"/>
      <c r="R37" s="408"/>
      <c r="S37" s="408"/>
      <c r="T37" s="408"/>
      <c r="U37" s="460">
        <v>1</v>
      </c>
      <c r="V37" s="408">
        <v>0.4</v>
      </c>
      <c r="W37" s="410">
        <f t="shared" si="1"/>
        <v>6.8040000000000003</v>
      </c>
      <c r="X37" s="412">
        <f t="shared" si="2"/>
        <v>0.90709999999999991</v>
      </c>
      <c r="Y37" s="412">
        <f t="shared" si="3"/>
        <v>11.571099999999999</v>
      </c>
      <c r="Z37" s="413">
        <f t="shared" si="4"/>
        <v>15042.429999999998</v>
      </c>
    </row>
    <row r="38" spans="1:26" ht="15" thickBot="1" x14ac:dyDescent="0.25">
      <c r="A38" s="404">
        <v>23</v>
      </c>
      <c r="B38" s="405" t="s">
        <v>443</v>
      </c>
      <c r="C38" s="406">
        <v>30380</v>
      </c>
      <c r="D38" s="407" t="s">
        <v>60</v>
      </c>
      <c r="E38" s="415">
        <v>2.66</v>
      </c>
      <c r="F38" s="408">
        <v>1</v>
      </c>
      <c r="G38" s="408">
        <v>1</v>
      </c>
      <c r="H38" s="408">
        <v>2017</v>
      </c>
      <c r="I38" s="409"/>
      <c r="J38" s="408"/>
      <c r="K38" s="408"/>
      <c r="L38" s="408">
        <v>70</v>
      </c>
      <c r="M38" s="411">
        <f t="shared" si="0"/>
        <v>1.8620000000000001</v>
      </c>
      <c r="N38" s="408"/>
      <c r="O38" s="411"/>
      <c r="P38" s="410"/>
      <c r="Q38" s="408"/>
      <c r="R38" s="408"/>
      <c r="S38" s="408"/>
      <c r="T38" s="408"/>
      <c r="U38" s="409">
        <v>0.5</v>
      </c>
      <c r="V38" s="408">
        <v>0.4</v>
      </c>
      <c r="W38" s="410">
        <f t="shared" si="1"/>
        <v>2.762</v>
      </c>
      <c r="X38" s="412">
        <f t="shared" si="2"/>
        <v>0.62509999999999999</v>
      </c>
      <c r="Y38" s="412">
        <f t="shared" si="3"/>
        <v>6.0471000000000004</v>
      </c>
      <c r="Z38" s="413">
        <f t="shared" si="4"/>
        <v>7861.2300000000005</v>
      </c>
    </row>
    <row r="39" spans="1:26" ht="15" thickTop="1" x14ac:dyDescent="0.2">
      <c r="A39" s="823" t="s">
        <v>1</v>
      </c>
      <c r="B39" s="813" t="s">
        <v>125</v>
      </c>
      <c r="C39" s="813" t="s">
        <v>69</v>
      </c>
      <c r="D39" s="813" t="s">
        <v>78</v>
      </c>
      <c r="E39" s="813" t="s">
        <v>407</v>
      </c>
      <c r="F39" s="813" t="s">
        <v>80</v>
      </c>
      <c r="G39" s="813"/>
      <c r="H39" s="813"/>
      <c r="I39" s="821" t="s">
        <v>408</v>
      </c>
      <c r="J39" s="821"/>
      <c r="K39" s="821"/>
      <c r="L39" s="821"/>
      <c r="M39" s="821"/>
      <c r="N39" s="821"/>
      <c r="O39" s="821"/>
      <c r="P39" s="821"/>
      <c r="Q39" s="821"/>
      <c r="R39" s="821"/>
      <c r="S39" s="821"/>
      <c r="T39" s="821"/>
      <c r="U39" s="821"/>
      <c r="V39" s="821"/>
      <c r="W39" s="821"/>
      <c r="X39" s="813" t="s">
        <v>518</v>
      </c>
      <c r="Y39" s="813" t="s">
        <v>139</v>
      </c>
      <c r="Z39" s="814" t="s">
        <v>409</v>
      </c>
    </row>
    <row r="40" spans="1:26" x14ac:dyDescent="0.2">
      <c r="A40" s="824"/>
      <c r="B40" s="811"/>
      <c r="C40" s="811"/>
      <c r="D40" s="811"/>
      <c r="E40" s="811"/>
      <c r="F40" s="812"/>
      <c r="G40" s="812"/>
      <c r="H40" s="812"/>
      <c r="I40" s="817" t="s">
        <v>410</v>
      </c>
      <c r="J40" s="817"/>
      <c r="K40" s="810" t="s">
        <v>47</v>
      </c>
      <c r="L40" s="817" t="s">
        <v>127</v>
      </c>
      <c r="M40" s="817"/>
      <c r="N40" s="817" t="s">
        <v>156</v>
      </c>
      <c r="O40" s="817"/>
      <c r="P40" s="810" t="s">
        <v>129</v>
      </c>
      <c r="Q40" s="810" t="s">
        <v>128</v>
      </c>
      <c r="R40" s="810" t="s">
        <v>411</v>
      </c>
      <c r="S40" s="810" t="s">
        <v>412</v>
      </c>
      <c r="T40" s="810" t="s">
        <v>413</v>
      </c>
      <c r="U40" s="818" t="s">
        <v>163</v>
      </c>
      <c r="V40" s="810" t="s">
        <v>126</v>
      </c>
      <c r="W40" s="810" t="s">
        <v>414</v>
      </c>
      <c r="X40" s="811"/>
      <c r="Y40" s="811"/>
      <c r="Z40" s="815"/>
    </row>
    <row r="41" spans="1:26" x14ac:dyDescent="0.2">
      <c r="A41" s="824"/>
      <c r="B41" s="811"/>
      <c r="C41" s="811"/>
      <c r="D41" s="811"/>
      <c r="E41" s="811"/>
      <c r="F41" s="808" t="s">
        <v>415</v>
      </c>
      <c r="G41" s="808" t="s">
        <v>416</v>
      </c>
      <c r="H41" s="808" t="s">
        <v>417</v>
      </c>
      <c r="I41" s="806" t="s">
        <v>130</v>
      </c>
      <c r="J41" s="808" t="s">
        <v>149</v>
      </c>
      <c r="K41" s="811"/>
      <c r="L41" s="808" t="s">
        <v>130</v>
      </c>
      <c r="M41" s="808" t="s">
        <v>149</v>
      </c>
      <c r="N41" s="808" t="s">
        <v>418</v>
      </c>
      <c r="O41" s="808" t="s">
        <v>149</v>
      </c>
      <c r="P41" s="811"/>
      <c r="Q41" s="811"/>
      <c r="R41" s="811"/>
      <c r="S41" s="811"/>
      <c r="T41" s="811"/>
      <c r="U41" s="819"/>
      <c r="V41" s="811"/>
      <c r="W41" s="811"/>
      <c r="X41" s="811"/>
      <c r="Y41" s="811"/>
      <c r="Z41" s="815"/>
    </row>
    <row r="42" spans="1:26" x14ac:dyDescent="0.2">
      <c r="A42" s="825"/>
      <c r="B42" s="812"/>
      <c r="C42" s="812"/>
      <c r="D42" s="812"/>
      <c r="E42" s="812"/>
      <c r="F42" s="809"/>
      <c r="G42" s="809"/>
      <c r="H42" s="809"/>
      <c r="I42" s="807"/>
      <c r="J42" s="809"/>
      <c r="K42" s="812"/>
      <c r="L42" s="809"/>
      <c r="M42" s="809"/>
      <c r="N42" s="809"/>
      <c r="O42" s="809"/>
      <c r="P42" s="812"/>
      <c r="Q42" s="812"/>
      <c r="R42" s="812"/>
      <c r="S42" s="812"/>
      <c r="T42" s="812"/>
      <c r="U42" s="820"/>
      <c r="V42" s="812"/>
      <c r="W42" s="812"/>
      <c r="X42" s="812"/>
      <c r="Y42" s="812"/>
      <c r="Z42" s="816"/>
    </row>
    <row r="43" spans="1:26" x14ac:dyDescent="0.2">
      <c r="A43" s="419" t="s">
        <v>190</v>
      </c>
      <c r="B43" s="420"/>
      <c r="C43" s="420"/>
      <c r="D43" s="420"/>
      <c r="E43" s="420"/>
      <c r="F43" s="420"/>
      <c r="G43" s="420"/>
      <c r="H43" s="420"/>
      <c r="I43" s="420"/>
      <c r="J43" s="420"/>
      <c r="K43" s="420"/>
      <c r="L43" s="420"/>
      <c r="M43" s="411"/>
      <c r="N43" s="420"/>
      <c r="O43" s="411"/>
      <c r="P43" s="420"/>
      <c r="Q43" s="420"/>
      <c r="R43" s="420"/>
      <c r="S43" s="420"/>
      <c r="T43" s="420"/>
      <c r="U43" s="420"/>
      <c r="V43" s="420"/>
      <c r="W43" s="410"/>
      <c r="X43" s="412">
        <f t="shared" si="2"/>
        <v>0</v>
      </c>
      <c r="Y43" s="412"/>
      <c r="Z43" s="413">
        <f t="shared" si="4"/>
        <v>0</v>
      </c>
    </row>
    <row r="44" spans="1:26" x14ac:dyDescent="0.2">
      <c r="A44" s="404">
        <v>24</v>
      </c>
      <c r="B44" s="405" t="s">
        <v>182</v>
      </c>
      <c r="C44" s="414" t="s">
        <v>445</v>
      </c>
      <c r="D44" s="407" t="s">
        <v>59</v>
      </c>
      <c r="E44" s="458">
        <v>4.0599999999999996</v>
      </c>
      <c r="F44" s="417">
        <v>1</v>
      </c>
      <c r="G44" s="417">
        <v>1</v>
      </c>
      <c r="H44" s="417">
        <v>2018</v>
      </c>
      <c r="I44" s="459">
        <v>6</v>
      </c>
      <c r="J44" s="797">
        <f>SUM(E44)*I44/100</f>
        <v>0.24359999999999998</v>
      </c>
      <c r="K44" s="410">
        <v>0.2</v>
      </c>
      <c r="L44" s="408">
        <v>70</v>
      </c>
      <c r="M44" s="411">
        <f t="shared" si="0"/>
        <v>3.1525199999999995</v>
      </c>
      <c r="N44" s="408">
        <v>70</v>
      </c>
      <c r="O44" s="411">
        <f t="shared" si="6"/>
        <v>3.1525199999999995</v>
      </c>
      <c r="P44" s="410"/>
      <c r="Q44" s="408"/>
      <c r="R44" s="408"/>
      <c r="S44" s="408"/>
      <c r="T44" s="408"/>
      <c r="U44" s="459">
        <v>0.7</v>
      </c>
      <c r="V44" s="408">
        <v>0.4</v>
      </c>
      <c r="W44" s="410">
        <f t="shared" si="1"/>
        <v>7.8486399999999996</v>
      </c>
      <c r="X44" s="412">
        <f t="shared" si="2"/>
        <v>1.0583459999999998</v>
      </c>
      <c r="Y44" s="412">
        <f t="shared" si="3"/>
        <v>12.966985999999999</v>
      </c>
      <c r="Z44" s="413">
        <f t="shared" si="4"/>
        <v>16857.0818</v>
      </c>
    </row>
    <row r="45" spans="1:26" x14ac:dyDescent="0.2">
      <c r="A45" s="404">
        <v>25</v>
      </c>
      <c r="B45" s="405" t="s">
        <v>446</v>
      </c>
      <c r="C45" s="406">
        <v>24847</v>
      </c>
      <c r="D45" s="407" t="s">
        <v>59</v>
      </c>
      <c r="E45" s="421">
        <v>4.0599999999999996</v>
      </c>
      <c r="F45" s="422">
        <v>1</v>
      </c>
      <c r="G45" s="422">
        <v>12</v>
      </c>
      <c r="H45" s="422">
        <v>2017</v>
      </c>
      <c r="I45" s="435">
        <v>7</v>
      </c>
      <c r="J45" s="408">
        <f>SUM(E45)*I45/100</f>
        <v>0.28420000000000001</v>
      </c>
      <c r="K45" s="422">
        <v>0.15</v>
      </c>
      <c r="L45" s="422">
        <v>70</v>
      </c>
      <c r="M45" s="411">
        <f t="shared" si="0"/>
        <v>3.14594</v>
      </c>
      <c r="N45" s="422"/>
      <c r="O45" s="411"/>
      <c r="P45" s="410"/>
      <c r="Q45" s="424"/>
      <c r="R45" s="422"/>
      <c r="S45" s="424"/>
      <c r="T45" s="424"/>
      <c r="U45" s="427">
        <v>1</v>
      </c>
      <c r="V45" s="422">
        <v>0.4</v>
      </c>
      <c r="W45" s="410">
        <f t="shared" si="1"/>
        <v>4.9801400000000005</v>
      </c>
      <c r="X45" s="412">
        <f t="shared" si="2"/>
        <v>1.0561369999999999</v>
      </c>
      <c r="Y45" s="412">
        <f t="shared" si="3"/>
        <v>10.096277000000001</v>
      </c>
      <c r="Z45" s="413">
        <f t="shared" si="4"/>
        <v>13125.160100000001</v>
      </c>
    </row>
    <row r="46" spans="1:26" x14ac:dyDescent="0.2">
      <c r="A46" s="404">
        <v>26</v>
      </c>
      <c r="B46" s="405" t="s">
        <v>200</v>
      </c>
      <c r="C46" s="406">
        <v>31447</v>
      </c>
      <c r="D46" s="407" t="s">
        <v>59</v>
      </c>
      <c r="E46" s="415">
        <v>2.66</v>
      </c>
      <c r="F46" s="408">
        <v>1</v>
      </c>
      <c r="G46" s="408">
        <v>1</v>
      </c>
      <c r="H46" s="408">
        <v>2017</v>
      </c>
      <c r="I46" s="409"/>
      <c r="J46" s="408"/>
      <c r="K46" s="408"/>
      <c r="L46" s="408">
        <v>70</v>
      </c>
      <c r="M46" s="411">
        <f t="shared" si="0"/>
        <v>1.8620000000000001</v>
      </c>
      <c r="N46" s="408"/>
      <c r="O46" s="411"/>
      <c r="P46" s="410"/>
      <c r="Q46" s="408"/>
      <c r="R46" s="408"/>
      <c r="S46" s="408"/>
      <c r="T46" s="408"/>
      <c r="U46" s="409">
        <v>0.5</v>
      </c>
      <c r="V46" s="408">
        <v>0.4</v>
      </c>
      <c r="W46" s="410">
        <f t="shared" si="1"/>
        <v>2.762</v>
      </c>
      <c r="X46" s="412">
        <f t="shared" si="2"/>
        <v>0.62509999999999999</v>
      </c>
      <c r="Y46" s="412">
        <f t="shared" si="3"/>
        <v>6.0471000000000004</v>
      </c>
      <c r="Z46" s="413">
        <f t="shared" si="4"/>
        <v>7861.2300000000005</v>
      </c>
    </row>
    <row r="47" spans="1:26" x14ac:dyDescent="0.2">
      <c r="A47" s="404">
        <v>27</v>
      </c>
      <c r="B47" s="405" t="s">
        <v>117</v>
      </c>
      <c r="C47" s="414" t="s">
        <v>447</v>
      </c>
      <c r="D47" s="407" t="s">
        <v>57</v>
      </c>
      <c r="E47" s="458">
        <v>3.06</v>
      </c>
      <c r="F47" s="417">
        <v>1</v>
      </c>
      <c r="G47" s="417">
        <v>6</v>
      </c>
      <c r="H47" s="417">
        <v>2018</v>
      </c>
      <c r="I47" s="409"/>
      <c r="J47" s="408"/>
      <c r="K47" s="408"/>
      <c r="L47" s="408">
        <v>70</v>
      </c>
      <c r="M47" s="411">
        <f t="shared" si="0"/>
        <v>2.1420000000000003</v>
      </c>
      <c r="N47" s="408">
        <v>70</v>
      </c>
      <c r="O47" s="411">
        <f t="shared" si="6"/>
        <v>2.1420000000000003</v>
      </c>
      <c r="P47" s="410"/>
      <c r="Q47" s="408"/>
      <c r="R47" s="408"/>
      <c r="S47" s="408"/>
      <c r="T47" s="408"/>
      <c r="U47" s="409">
        <v>0.5</v>
      </c>
      <c r="V47" s="408">
        <v>0.4</v>
      </c>
      <c r="W47" s="410">
        <f t="shared" si="1"/>
        <v>5.1840000000000011</v>
      </c>
      <c r="X47" s="412">
        <f t="shared" si="2"/>
        <v>0.71909999999999996</v>
      </c>
      <c r="Y47" s="412">
        <f t="shared" si="3"/>
        <v>8.9631000000000007</v>
      </c>
      <c r="Z47" s="413">
        <f t="shared" si="4"/>
        <v>11652.03</v>
      </c>
    </row>
    <row r="48" spans="1:26" x14ac:dyDescent="0.2">
      <c r="A48" s="404">
        <v>28</v>
      </c>
      <c r="B48" s="405" t="s">
        <v>120</v>
      </c>
      <c r="C48" s="414" t="s">
        <v>448</v>
      </c>
      <c r="D48" s="407" t="s">
        <v>65</v>
      </c>
      <c r="E48" s="458">
        <v>3.86</v>
      </c>
      <c r="F48" s="408">
        <v>1</v>
      </c>
      <c r="G48" s="408">
        <v>12</v>
      </c>
      <c r="H48" s="408">
        <v>2017</v>
      </c>
      <c r="I48" s="409"/>
      <c r="J48" s="408"/>
      <c r="K48" s="408"/>
      <c r="L48" s="408">
        <v>70</v>
      </c>
      <c r="M48" s="411">
        <f t="shared" si="0"/>
        <v>2.702</v>
      </c>
      <c r="N48" s="408"/>
      <c r="O48" s="411"/>
      <c r="P48" s="410"/>
      <c r="Q48" s="408"/>
      <c r="R48" s="408">
        <v>0.1</v>
      </c>
      <c r="S48" s="408"/>
      <c r="T48" s="408"/>
      <c r="U48" s="409">
        <v>0.7</v>
      </c>
      <c r="V48" s="408">
        <v>0.4</v>
      </c>
      <c r="W48" s="410">
        <f t="shared" si="1"/>
        <v>3.9019999999999997</v>
      </c>
      <c r="X48" s="412">
        <f t="shared" si="2"/>
        <v>0.90709999999999991</v>
      </c>
      <c r="Y48" s="412">
        <f t="shared" si="3"/>
        <v>8.6691000000000003</v>
      </c>
      <c r="Z48" s="413">
        <f t="shared" si="4"/>
        <v>11269.83</v>
      </c>
    </row>
    <row r="49" spans="1:26" x14ac:dyDescent="0.2">
      <c r="A49" s="404">
        <v>29</v>
      </c>
      <c r="B49" s="405" t="s">
        <v>116</v>
      </c>
      <c r="C49" s="406" t="s">
        <v>472</v>
      </c>
      <c r="D49" s="407" t="s">
        <v>60</v>
      </c>
      <c r="E49" s="461">
        <v>2.66</v>
      </c>
      <c r="F49" s="433">
        <v>1</v>
      </c>
      <c r="G49" s="433">
        <v>1</v>
      </c>
      <c r="H49" s="433">
        <v>2018</v>
      </c>
      <c r="I49" s="423"/>
      <c r="J49" s="408"/>
      <c r="K49" s="422"/>
      <c r="L49" s="422">
        <v>70</v>
      </c>
      <c r="M49" s="411">
        <f t="shared" si="0"/>
        <v>1.8620000000000001</v>
      </c>
      <c r="N49" s="422">
        <v>70</v>
      </c>
      <c r="O49" s="411">
        <f t="shared" si="6"/>
        <v>1.8620000000000001</v>
      </c>
      <c r="P49" s="410"/>
      <c r="Q49" s="424"/>
      <c r="R49" s="422"/>
      <c r="S49" s="424"/>
      <c r="T49" s="424"/>
      <c r="U49" s="423">
        <v>0.5</v>
      </c>
      <c r="V49" s="422">
        <v>0.4</v>
      </c>
      <c r="W49" s="410">
        <f t="shared" si="1"/>
        <v>4.6240000000000006</v>
      </c>
      <c r="X49" s="412">
        <f t="shared" si="2"/>
        <v>0.62509999999999999</v>
      </c>
      <c r="Y49" s="412">
        <f t="shared" si="3"/>
        <v>7.9091000000000005</v>
      </c>
      <c r="Z49" s="413">
        <f t="shared" si="4"/>
        <v>10281.83</v>
      </c>
    </row>
    <row r="50" spans="1:26" x14ac:dyDescent="0.2">
      <c r="A50" s="419" t="s">
        <v>451</v>
      </c>
      <c r="B50" s="420"/>
      <c r="C50" s="414"/>
      <c r="D50" s="418"/>
      <c r="E50" s="415"/>
      <c r="F50" s="408"/>
      <c r="G50" s="408"/>
      <c r="H50" s="408"/>
      <c r="I50" s="409"/>
      <c r="J50" s="408"/>
      <c r="K50" s="408"/>
      <c r="L50" s="408"/>
      <c r="M50" s="411"/>
      <c r="N50" s="408"/>
      <c r="O50" s="411"/>
      <c r="P50" s="410"/>
      <c r="Q50" s="408"/>
      <c r="R50" s="408"/>
      <c r="S50" s="408"/>
      <c r="T50" s="408"/>
      <c r="U50" s="409"/>
      <c r="V50" s="408"/>
      <c r="W50" s="410"/>
      <c r="X50" s="412">
        <f t="shared" si="2"/>
        <v>0</v>
      </c>
      <c r="Y50" s="412"/>
      <c r="Z50" s="413">
        <f t="shared" si="4"/>
        <v>0</v>
      </c>
    </row>
    <row r="51" spans="1:26" x14ac:dyDescent="0.2">
      <c r="A51" s="428">
        <v>30</v>
      </c>
      <c r="B51" s="405" t="s">
        <v>160</v>
      </c>
      <c r="C51" s="414" t="s">
        <v>484</v>
      </c>
      <c r="D51" s="407" t="s">
        <v>112</v>
      </c>
      <c r="E51" s="421">
        <v>3.66</v>
      </c>
      <c r="F51" s="422">
        <v>1</v>
      </c>
      <c r="G51" s="422">
        <v>2</v>
      </c>
      <c r="H51" s="422">
        <v>2016</v>
      </c>
      <c r="I51" s="423"/>
      <c r="J51" s="408"/>
      <c r="K51" s="431">
        <v>0.2</v>
      </c>
      <c r="L51" s="433">
        <v>40</v>
      </c>
      <c r="M51" s="798">
        <f t="shared" ref="M51" si="21">SUM(E51+J51+K51)*L51/100</f>
        <v>1.544</v>
      </c>
      <c r="N51" s="422"/>
      <c r="O51" s="411"/>
      <c r="P51" s="410"/>
      <c r="Q51" s="424"/>
      <c r="R51" s="422"/>
      <c r="S51" s="424"/>
      <c r="T51" s="424"/>
      <c r="U51" s="423"/>
      <c r="V51" s="433">
        <v>0.3</v>
      </c>
      <c r="W51" s="410">
        <f t="shared" ref="W51" si="22">SUM(J51+K51+M51+O51+P51+Q51+R51+S51+T51+U51+V51)</f>
        <v>2.044</v>
      </c>
      <c r="X51" s="412">
        <f t="shared" si="2"/>
        <v>0.90710000000000002</v>
      </c>
      <c r="Y51" s="412">
        <f t="shared" ref="Y51" si="23">SUM(E51+W51+X51)</f>
        <v>6.6111000000000004</v>
      </c>
      <c r="Z51" s="413">
        <f t="shared" ref="Z51" si="24">SUM(Y51)*1300</f>
        <v>8594.43</v>
      </c>
    </row>
    <row r="52" spans="1:26" x14ac:dyDescent="0.2">
      <c r="A52" s="404">
        <v>31</v>
      </c>
      <c r="B52" s="405" t="s">
        <v>453</v>
      </c>
      <c r="C52" s="414" t="s">
        <v>454</v>
      </c>
      <c r="D52" s="407" t="s">
        <v>59</v>
      </c>
      <c r="E52" s="458">
        <v>4.0599999999999996</v>
      </c>
      <c r="F52" s="408">
        <v>21</v>
      </c>
      <c r="G52" s="408">
        <v>12</v>
      </c>
      <c r="H52" s="408">
        <v>2017</v>
      </c>
      <c r="I52" s="409"/>
      <c r="J52" s="408"/>
      <c r="K52" s="408">
        <v>0.15</v>
      </c>
      <c r="L52" s="417">
        <v>40</v>
      </c>
      <c r="M52" s="411">
        <f t="shared" si="0"/>
        <v>1.6840000000000002</v>
      </c>
      <c r="N52" s="408"/>
      <c r="O52" s="411"/>
      <c r="P52" s="410"/>
      <c r="Q52" s="408"/>
      <c r="R52" s="408"/>
      <c r="S52" s="408"/>
      <c r="T52" s="408"/>
      <c r="U52" s="409"/>
      <c r="V52" s="408">
        <v>0.3</v>
      </c>
      <c r="W52" s="410">
        <f t="shared" si="1"/>
        <v>2.1339999999999999</v>
      </c>
      <c r="X52" s="412">
        <f t="shared" si="2"/>
        <v>0.98934999999999995</v>
      </c>
      <c r="Y52" s="412">
        <f t="shared" si="3"/>
        <v>7.183349999999999</v>
      </c>
      <c r="Z52" s="413">
        <f t="shared" si="4"/>
        <v>9338.3549999999996</v>
      </c>
    </row>
    <row r="53" spans="1:26" x14ac:dyDescent="0.2">
      <c r="A53" s="428">
        <v>32</v>
      </c>
      <c r="B53" s="405" t="s">
        <v>213</v>
      </c>
      <c r="C53" s="406">
        <v>28216</v>
      </c>
      <c r="D53" s="407" t="s">
        <v>57</v>
      </c>
      <c r="E53" s="421">
        <v>2.66</v>
      </c>
      <c r="F53" s="422">
        <v>1</v>
      </c>
      <c r="G53" s="422">
        <v>1</v>
      </c>
      <c r="H53" s="422">
        <v>2017</v>
      </c>
      <c r="I53" s="423"/>
      <c r="J53" s="408"/>
      <c r="K53" s="422"/>
      <c r="L53" s="433">
        <v>70</v>
      </c>
      <c r="M53" s="411">
        <f t="shared" ref="M53" si="25">SUM(E53+J53+K53)*L53/100</f>
        <v>1.8620000000000001</v>
      </c>
      <c r="N53" s="422"/>
      <c r="O53" s="411"/>
      <c r="P53" s="410"/>
      <c r="Q53" s="424"/>
      <c r="R53" s="422"/>
      <c r="S53" s="424"/>
      <c r="T53" s="424"/>
      <c r="U53" s="435">
        <v>0.5</v>
      </c>
      <c r="V53" s="433">
        <v>0.5</v>
      </c>
      <c r="W53" s="410">
        <f t="shared" ref="W53" si="26">SUM(J53+K53+M53+O53+P53+Q53+R53+S53+T53+U53+V53)</f>
        <v>2.8620000000000001</v>
      </c>
      <c r="X53" s="412">
        <f t="shared" si="2"/>
        <v>0.62509999999999999</v>
      </c>
      <c r="Y53" s="412">
        <f t="shared" ref="Y53" si="27">SUM(E53+W53+X53)</f>
        <v>6.1471</v>
      </c>
      <c r="Z53" s="413">
        <f t="shared" ref="Z53" si="28">SUM(Y53)*1300</f>
        <v>7991.23</v>
      </c>
    </row>
    <row r="54" spans="1:26" x14ac:dyDescent="0.2">
      <c r="A54" s="404">
        <v>33</v>
      </c>
      <c r="B54" s="405" t="s">
        <v>456</v>
      </c>
      <c r="C54" s="406">
        <v>33953</v>
      </c>
      <c r="D54" s="407" t="s">
        <v>59</v>
      </c>
      <c r="E54" s="458">
        <v>2.06</v>
      </c>
      <c r="F54" s="408">
        <v>1</v>
      </c>
      <c r="G54" s="408">
        <v>12</v>
      </c>
      <c r="H54" s="408">
        <v>2015</v>
      </c>
      <c r="I54" s="409"/>
      <c r="J54" s="408"/>
      <c r="K54" s="430"/>
      <c r="L54" s="408">
        <v>40</v>
      </c>
      <c r="M54" s="411">
        <f t="shared" si="0"/>
        <v>0.82400000000000007</v>
      </c>
      <c r="N54" s="408"/>
      <c r="O54" s="411"/>
      <c r="P54" s="410"/>
      <c r="Q54" s="408"/>
      <c r="R54" s="408"/>
      <c r="S54" s="408"/>
      <c r="T54" s="408"/>
      <c r="U54" s="409"/>
      <c r="V54" s="408">
        <v>0.3</v>
      </c>
      <c r="W54" s="410">
        <f t="shared" si="1"/>
        <v>1.1240000000000001</v>
      </c>
      <c r="X54" s="412">
        <f t="shared" si="2"/>
        <v>0.48409999999999997</v>
      </c>
      <c r="Y54" s="412">
        <f t="shared" si="3"/>
        <v>3.6680999999999999</v>
      </c>
      <c r="Z54" s="413">
        <f t="shared" si="4"/>
        <v>4768.53</v>
      </c>
    </row>
    <row r="55" spans="1:26" x14ac:dyDescent="0.2">
      <c r="A55" s="428">
        <v>34</v>
      </c>
      <c r="B55" s="405" t="s">
        <v>164</v>
      </c>
      <c r="C55" s="414" t="s">
        <v>452</v>
      </c>
      <c r="D55" s="407" t="s">
        <v>65</v>
      </c>
      <c r="E55" s="456">
        <v>3.26</v>
      </c>
      <c r="F55" s="408">
        <v>1</v>
      </c>
      <c r="G55" s="408">
        <v>6</v>
      </c>
      <c r="H55" s="408">
        <v>2017</v>
      </c>
      <c r="I55" s="409"/>
      <c r="J55" s="408"/>
      <c r="K55" s="429"/>
      <c r="L55" s="408">
        <v>40</v>
      </c>
      <c r="M55" s="411">
        <f t="shared" ref="M55" si="29">SUM(E55+J55+K55)*L55/100</f>
        <v>1.3039999999999998</v>
      </c>
      <c r="N55" s="408"/>
      <c r="O55" s="411"/>
      <c r="P55" s="410"/>
      <c r="Q55" s="408"/>
      <c r="R55" s="408">
        <v>0.1</v>
      </c>
      <c r="S55" s="410"/>
      <c r="T55" s="408"/>
      <c r="U55" s="409"/>
      <c r="V55" s="408">
        <v>0.3</v>
      </c>
      <c r="W55" s="410">
        <f t="shared" ref="W55" si="30">SUM(J55+K55+M55+O55+P55+Q55+R55+S55+T55+U55+V55)</f>
        <v>1.704</v>
      </c>
      <c r="X55" s="412">
        <f t="shared" si="2"/>
        <v>0.76609999999999989</v>
      </c>
      <c r="Y55" s="412">
        <f t="shared" ref="Y55" si="31">SUM(E55+W55+X55)</f>
        <v>5.7300999999999993</v>
      </c>
      <c r="Z55" s="413">
        <f t="shared" ref="Z55" si="32">SUM(Y55)*1300</f>
        <v>7449.1299999999992</v>
      </c>
    </row>
    <row r="56" spans="1:26" x14ac:dyDescent="0.2">
      <c r="A56" s="419" t="s">
        <v>458</v>
      </c>
      <c r="B56" s="420"/>
      <c r="C56" s="420"/>
      <c r="D56" s="420"/>
      <c r="E56" s="421"/>
      <c r="F56" s="422"/>
      <c r="G56" s="422"/>
      <c r="H56" s="422"/>
      <c r="I56" s="423"/>
      <c r="J56" s="408"/>
      <c r="K56" s="422"/>
      <c r="L56" s="422"/>
      <c r="M56" s="411"/>
      <c r="N56" s="422"/>
      <c r="O56" s="411"/>
      <c r="P56" s="410"/>
      <c r="Q56" s="424"/>
      <c r="R56" s="422"/>
      <c r="S56" s="424"/>
      <c r="T56" s="424"/>
      <c r="U56" s="423"/>
      <c r="V56" s="422"/>
      <c r="W56" s="410"/>
      <c r="X56" s="412">
        <f t="shared" si="2"/>
        <v>0</v>
      </c>
      <c r="Y56" s="412"/>
      <c r="Z56" s="413">
        <f t="shared" si="4"/>
        <v>0</v>
      </c>
    </row>
    <row r="57" spans="1:26" x14ac:dyDescent="0.2">
      <c r="A57" s="404">
        <v>35</v>
      </c>
      <c r="B57" s="405" t="s">
        <v>119</v>
      </c>
      <c r="C57" s="414" t="s">
        <v>459</v>
      </c>
      <c r="D57" s="407" t="s">
        <v>112</v>
      </c>
      <c r="E57" s="465">
        <v>3.33</v>
      </c>
      <c r="F57" s="433">
        <v>1</v>
      </c>
      <c r="G57" s="433">
        <v>12</v>
      </c>
      <c r="H57" s="433">
        <v>2017</v>
      </c>
      <c r="I57" s="423"/>
      <c r="J57" s="408"/>
      <c r="K57" s="431">
        <v>0.2</v>
      </c>
      <c r="L57" s="422">
        <v>70</v>
      </c>
      <c r="M57" s="411">
        <f t="shared" si="0"/>
        <v>2.4710000000000001</v>
      </c>
      <c r="N57" s="422"/>
      <c r="O57" s="411"/>
      <c r="P57" s="410"/>
      <c r="Q57" s="424"/>
      <c r="R57" s="422"/>
      <c r="S57" s="424"/>
      <c r="T57" s="424"/>
      <c r="U57" s="423">
        <v>0.5</v>
      </c>
      <c r="V57" s="423">
        <v>0.5</v>
      </c>
      <c r="W57" s="410">
        <f t="shared" si="1"/>
        <v>3.6710000000000003</v>
      </c>
      <c r="X57" s="412">
        <f t="shared" si="2"/>
        <v>0.82955000000000001</v>
      </c>
      <c r="Y57" s="412">
        <f t="shared" si="3"/>
        <v>7.8305500000000006</v>
      </c>
      <c r="Z57" s="413">
        <f t="shared" si="4"/>
        <v>10179.715</v>
      </c>
    </row>
    <row r="58" spans="1:26" x14ac:dyDescent="0.2">
      <c r="A58" s="404">
        <v>36</v>
      </c>
      <c r="B58" s="405" t="s">
        <v>460</v>
      </c>
      <c r="C58" s="414" t="s">
        <v>461</v>
      </c>
      <c r="D58" s="407" t="s">
        <v>59</v>
      </c>
      <c r="E58" s="461">
        <v>4.0599999999999996</v>
      </c>
      <c r="F58" s="422">
        <v>1</v>
      </c>
      <c r="G58" s="422">
        <v>12</v>
      </c>
      <c r="H58" s="422">
        <v>2017</v>
      </c>
      <c r="I58" s="423"/>
      <c r="J58" s="408"/>
      <c r="K58" s="422">
        <v>0.15</v>
      </c>
      <c r="L58" s="422">
        <v>70</v>
      </c>
      <c r="M58" s="411">
        <f t="shared" si="0"/>
        <v>2.9470000000000001</v>
      </c>
      <c r="N58" s="422"/>
      <c r="O58" s="411"/>
      <c r="P58" s="410"/>
      <c r="Q58" s="424"/>
      <c r="R58" s="422"/>
      <c r="S58" s="424"/>
      <c r="T58" s="424"/>
      <c r="U58" s="463">
        <v>1</v>
      </c>
      <c r="V58" s="422">
        <v>0.5</v>
      </c>
      <c r="W58" s="410">
        <f t="shared" si="1"/>
        <v>4.5969999999999995</v>
      </c>
      <c r="X58" s="412">
        <f t="shared" si="2"/>
        <v>0.98934999999999995</v>
      </c>
      <c r="Y58" s="412">
        <f t="shared" si="3"/>
        <v>9.64635</v>
      </c>
      <c r="Z58" s="413">
        <f t="shared" si="4"/>
        <v>12540.254999999999</v>
      </c>
    </row>
    <row r="59" spans="1:26" x14ac:dyDescent="0.2">
      <c r="A59" s="404">
        <v>37</v>
      </c>
      <c r="B59" s="405" t="s">
        <v>462</v>
      </c>
      <c r="C59" s="406">
        <v>30597</v>
      </c>
      <c r="D59" s="407" t="s">
        <v>65</v>
      </c>
      <c r="E59" s="421">
        <v>2.66</v>
      </c>
      <c r="F59" s="422">
        <v>1</v>
      </c>
      <c r="G59" s="422">
        <v>1</v>
      </c>
      <c r="H59" s="422">
        <v>2017</v>
      </c>
      <c r="I59" s="423"/>
      <c r="J59" s="408"/>
      <c r="K59" s="422"/>
      <c r="L59" s="422">
        <v>70</v>
      </c>
      <c r="M59" s="411">
        <f t="shared" si="0"/>
        <v>1.8620000000000001</v>
      </c>
      <c r="N59" s="422"/>
      <c r="O59" s="411"/>
      <c r="P59" s="410"/>
      <c r="Q59" s="424"/>
      <c r="R59" s="422">
        <v>0.1</v>
      </c>
      <c r="S59" s="424"/>
      <c r="T59" s="424"/>
      <c r="U59" s="423">
        <v>0.5</v>
      </c>
      <c r="V59" s="422">
        <v>0.5</v>
      </c>
      <c r="W59" s="410">
        <f t="shared" si="1"/>
        <v>2.9620000000000002</v>
      </c>
      <c r="X59" s="412">
        <f t="shared" si="2"/>
        <v>0.62509999999999999</v>
      </c>
      <c r="Y59" s="412">
        <f t="shared" si="3"/>
        <v>6.2470999999999997</v>
      </c>
      <c r="Z59" s="413">
        <f t="shared" si="4"/>
        <v>8121.23</v>
      </c>
    </row>
    <row r="60" spans="1:26" x14ac:dyDescent="0.2">
      <c r="A60" s="404">
        <v>38</v>
      </c>
      <c r="B60" s="405" t="s">
        <v>463</v>
      </c>
      <c r="C60" s="414" t="s">
        <v>464</v>
      </c>
      <c r="D60" s="407" t="s">
        <v>57</v>
      </c>
      <c r="E60" s="421">
        <v>2.66</v>
      </c>
      <c r="F60" s="422">
        <v>1</v>
      </c>
      <c r="G60" s="422">
        <v>1</v>
      </c>
      <c r="H60" s="422">
        <v>2017</v>
      </c>
      <c r="I60" s="423"/>
      <c r="J60" s="408"/>
      <c r="K60" s="422"/>
      <c r="L60" s="422">
        <v>70</v>
      </c>
      <c r="M60" s="411">
        <f t="shared" si="0"/>
        <v>1.8620000000000001</v>
      </c>
      <c r="N60" s="422"/>
      <c r="O60" s="411"/>
      <c r="P60" s="410"/>
      <c r="Q60" s="424"/>
      <c r="R60" s="422"/>
      <c r="S60" s="424"/>
      <c r="T60" s="424"/>
      <c r="U60" s="423">
        <v>0.5</v>
      </c>
      <c r="V60" s="422">
        <v>0.5</v>
      </c>
      <c r="W60" s="410">
        <f t="shared" si="1"/>
        <v>2.8620000000000001</v>
      </c>
      <c r="X60" s="412">
        <f t="shared" si="2"/>
        <v>0.62509999999999999</v>
      </c>
      <c r="Y60" s="412">
        <f t="shared" si="3"/>
        <v>6.1471</v>
      </c>
      <c r="Z60" s="413">
        <f t="shared" si="4"/>
        <v>7991.23</v>
      </c>
    </row>
    <row r="61" spans="1:26" x14ac:dyDescent="0.2">
      <c r="A61" s="404">
        <v>39</v>
      </c>
      <c r="B61" s="405" t="s">
        <v>465</v>
      </c>
      <c r="C61" s="406">
        <v>29744</v>
      </c>
      <c r="D61" s="407" t="s">
        <v>60</v>
      </c>
      <c r="E61" s="421">
        <v>2.66</v>
      </c>
      <c r="F61" s="422">
        <v>1</v>
      </c>
      <c r="G61" s="422">
        <v>1</v>
      </c>
      <c r="H61" s="422">
        <v>2017</v>
      </c>
      <c r="I61" s="423"/>
      <c r="J61" s="408"/>
      <c r="K61" s="422"/>
      <c r="L61" s="422">
        <v>70</v>
      </c>
      <c r="M61" s="411">
        <f t="shared" si="0"/>
        <v>1.8620000000000001</v>
      </c>
      <c r="N61" s="422"/>
      <c r="O61" s="411"/>
      <c r="P61" s="410"/>
      <c r="Q61" s="424"/>
      <c r="R61" s="422"/>
      <c r="S61" s="424"/>
      <c r="T61" s="424"/>
      <c r="U61" s="435">
        <v>0.7</v>
      </c>
      <c r="V61" s="422">
        <v>0.5</v>
      </c>
      <c r="W61" s="410">
        <f t="shared" si="1"/>
        <v>3.0620000000000003</v>
      </c>
      <c r="X61" s="412">
        <f t="shared" si="2"/>
        <v>0.62509999999999999</v>
      </c>
      <c r="Y61" s="412">
        <f t="shared" si="3"/>
        <v>6.3471000000000002</v>
      </c>
      <c r="Z61" s="413">
        <f t="shared" si="4"/>
        <v>8251.23</v>
      </c>
    </row>
    <row r="62" spans="1:26" x14ac:dyDescent="0.2">
      <c r="A62" s="419" t="s">
        <v>466</v>
      </c>
      <c r="B62" s="420"/>
      <c r="C62" s="420"/>
      <c r="D62" s="420"/>
      <c r="E62" s="421"/>
      <c r="F62" s="422"/>
      <c r="G62" s="422"/>
      <c r="H62" s="422"/>
      <c r="I62" s="423"/>
      <c r="J62" s="408"/>
      <c r="K62" s="422"/>
      <c r="L62" s="422"/>
      <c r="M62" s="411"/>
      <c r="N62" s="422"/>
      <c r="O62" s="411"/>
      <c r="P62" s="410"/>
      <c r="Q62" s="424"/>
      <c r="R62" s="422"/>
      <c r="S62" s="424"/>
      <c r="T62" s="424"/>
      <c r="U62" s="423"/>
      <c r="V62" s="422"/>
      <c r="W62" s="410"/>
      <c r="X62" s="412">
        <f t="shared" si="2"/>
        <v>0</v>
      </c>
      <c r="Y62" s="412"/>
      <c r="Z62" s="413">
        <f t="shared" si="4"/>
        <v>0</v>
      </c>
    </row>
    <row r="63" spans="1:26" x14ac:dyDescent="0.2">
      <c r="A63" s="404">
        <v>40</v>
      </c>
      <c r="B63" s="405" t="s">
        <v>467</v>
      </c>
      <c r="C63" s="414" t="s">
        <v>468</v>
      </c>
      <c r="D63" s="407" t="s">
        <v>59</v>
      </c>
      <c r="E63" s="421">
        <v>4.0599999999999996</v>
      </c>
      <c r="F63" s="422">
        <v>1</v>
      </c>
      <c r="G63" s="422">
        <v>12</v>
      </c>
      <c r="H63" s="422">
        <v>2017</v>
      </c>
      <c r="I63" s="435">
        <v>9</v>
      </c>
      <c r="J63" s="408">
        <f>SUM(E63)*I63/100</f>
        <v>0.3654</v>
      </c>
      <c r="K63" s="431">
        <v>0.2</v>
      </c>
      <c r="L63" s="422">
        <v>40</v>
      </c>
      <c r="M63" s="411">
        <f t="shared" si="0"/>
        <v>1.8501599999999998</v>
      </c>
      <c r="N63" s="422"/>
      <c r="O63" s="411"/>
      <c r="P63" s="410"/>
      <c r="Q63" s="424"/>
      <c r="R63" s="422"/>
      <c r="S63" s="424"/>
      <c r="T63" s="424"/>
      <c r="U63" s="463">
        <v>1</v>
      </c>
      <c r="V63" s="422">
        <v>0.4</v>
      </c>
      <c r="W63" s="410">
        <f t="shared" si="1"/>
        <v>3.8155599999999996</v>
      </c>
      <c r="X63" s="412">
        <f t="shared" si="2"/>
        <v>1.0869689999999999</v>
      </c>
      <c r="Y63" s="412">
        <f t="shared" si="3"/>
        <v>8.962529</v>
      </c>
      <c r="Z63" s="413">
        <f t="shared" si="4"/>
        <v>11651.287700000001</v>
      </c>
    </row>
    <row r="64" spans="1:26" x14ac:dyDescent="0.2">
      <c r="A64" s="404">
        <v>41</v>
      </c>
      <c r="B64" s="405" t="s">
        <v>469</v>
      </c>
      <c r="C64" s="406">
        <v>25819</v>
      </c>
      <c r="D64" s="407" t="s">
        <v>59</v>
      </c>
      <c r="E64" s="421">
        <v>2.66</v>
      </c>
      <c r="F64" s="422">
        <v>1</v>
      </c>
      <c r="G64" s="422">
        <v>1</v>
      </c>
      <c r="H64" s="422">
        <v>2017</v>
      </c>
      <c r="I64" s="423"/>
      <c r="J64" s="408"/>
      <c r="K64" s="422">
        <v>0.15</v>
      </c>
      <c r="L64" s="422">
        <v>40</v>
      </c>
      <c r="M64" s="411">
        <f t="shared" si="0"/>
        <v>1.1240000000000001</v>
      </c>
      <c r="N64" s="422"/>
      <c r="O64" s="411"/>
      <c r="P64" s="410"/>
      <c r="Q64" s="424"/>
      <c r="R64" s="422"/>
      <c r="S64" s="424"/>
      <c r="T64" s="424"/>
      <c r="U64" s="423"/>
      <c r="V64" s="422">
        <v>0.4</v>
      </c>
      <c r="W64" s="410">
        <f t="shared" si="1"/>
        <v>1.6739999999999999</v>
      </c>
      <c r="X64" s="412">
        <f t="shared" si="2"/>
        <v>0.66034999999999999</v>
      </c>
      <c r="Y64" s="412">
        <f t="shared" si="3"/>
        <v>4.9943499999999998</v>
      </c>
      <c r="Z64" s="413">
        <f t="shared" si="4"/>
        <v>6492.6549999999997</v>
      </c>
    </row>
    <row r="65" spans="1:26" x14ac:dyDescent="0.2">
      <c r="A65" s="404">
        <v>42</v>
      </c>
      <c r="B65" s="405" t="s">
        <v>470</v>
      </c>
      <c r="C65" s="414" t="s">
        <v>471</v>
      </c>
      <c r="D65" s="407" t="s">
        <v>59</v>
      </c>
      <c r="E65" s="421">
        <v>4.0599999999999996</v>
      </c>
      <c r="F65" s="422">
        <v>1</v>
      </c>
      <c r="G65" s="422">
        <v>12</v>
      </c>
      <c r="H65" s="422">
        <v>2017</v>
      </c>
      <c r="I65" s="435">
        <v>9</v>
      </c>
      <c r="J65" s="408">
        <f>SUM(E65)*I65/100</f>
        <v>0.3654</v>
      </c>
      <c r="K65" s="422"/>
      <c r="L65" s="422">
        <v>40</v>
      </c>
      <c r="M65" s="411">
        <f t="shared" si="0"/>
        <v>1.77016</v>
      </c>
      <c r="N65" s="422"/>
      <c r="O65" s="411"/>
      <c r="P65" s="410"/>
      <c r="Q65" s="424"/>
      <c r="R65" s="422"/>
      <c r="S65" s="424"/>
      <c r="T65" s="424"/>
      <c r="U65" s="463">
        <v>1</v>
      </c>
      <c r="V65" s="422">
        <v>0.4</v>
      </c>
      <c r="W65" s="410">
        <f t="shared" si="1"/>
        <v>3.5355599999999998</v>
      </c>
      <c r="X65" s="412">
        <f t="shared" si="2"/>
        <v>1.0399689999999999</v>
      </c>
      <c r="Y65" s="412">
        <f t="shared" si="3"/>
        <v>8.6355289999999982</v>
      </c>
      <c r="Z65" s="413">
        <f t="shared" si="4"/>
        <v>11226.187699999999</v>
      </c>
    </row>
    <row r="66" spans="1:26" x14ac:dyDescent="0.2">
      <c r="A66" s="404">
        <v>43</v>
      </c>
      <c r="B66" s="405" t="s">
        <v>449</v>
      </c>
      <c r="C66" s="414" t="s">
        <v>450</v>
      </c>
      <c r="D66" s="407" t="s">
        <v>60</v>
      </c>
      <c r="E66" s="456">
        <v>2.66</v>
      </c>
      <c r="F66" s="408">
        <v>1</v>
      </c>
      <c r="G66" s="408">
        <v>3</v>
      </c>
      <c r="H66" s="408">
        <v>2017</v>
      </c>
      <c r="I66" s="409"/>
      <c r="J66" s="408"/>
      <c r="K66" s="408"/>
      <c r="L66" s="408">
        <v>40</v>
      </c>
      <c r="M66" s="411">
        <f t="shared" ref="M66" si="33">SUM(E66+J66+K66)*L66/100</f>
        <v>1.0640000000000001</v>
      </c>
      <c r="N66" s="408"/>
      <c r="O66" s="411"/>
      <c r="P66" s="410"/>
      <c r="Q66" s="408"/>
      <c r="R66" s="408"/>
      <c r="S66" s="408"/>
      <c r="T66" s="408"/>
      <c r="U66" s="409">
        <v>0.5</v>
      </c>
      <c r="V66" s="408">
        <v>0.4</v>
      </c>
      <c r="W66" s="410">
        <f t="shared" ref="W66" si="34">SUM(J66+K66+M66+O66+P66+Q66+R66+S66+T66+U66+V66)</f>
        <v>1.964</v>
      </c>
      <c r="X66" s="412">
        <f t="shared" si="2"/>
        <v>0.62509999999999999</v>
      </c>
      <c r="Y66" s="412">
        <f t="shared" ref="Y66" si="35">SUM(E66+W66+X66)</f>
        <v>5.2491000000000003</v>
      </c>
      <c r="Z66" s="413">
        <f t="shared" ref="Z66" si="36">SUM(Y66)*1300</f>
        <v>6823.8300000000008</v>
      </c>
    </row>
    <row r="67" spans="1:26" x14ac:dyDescent="0.2">
      <c r="A67" s="404">
        <v>44</v>
      </c>
      <c r="B67" s="405" t="s">
        <v>473</v>
      </c>
      <c r="C67" s="406">
        <v>28370</v>
      </c>
      <c r="D67" s="407" t="s">
        <v>65</v>
      </c>
      <c r="E67" s="421">
        <v>2.66</v>
      </c>
      <c r="F67" s="422">
        <v>1</v>
      </c>
      <c r="G67" s="422">
        <v>2</v>
      </c>
      <c r="H67" s="422">
        <v>2017</v>
      </c>
      <c r="I67" s="423"/>
      <c r="J67" s="408"/>
      <c r="K67" s="422"/>
      <c r="L67" s="422">
        <v>40</v>
      </c>
      <c r="M67" s="411">
        <f t="shared" si="0"/>
        <v>1.0640000000000001</v>
      </c>
      <c r="N67" s="422"/>
      <c r="O67" s="411"/>
      <c r="P67" s="410"/>
      <c r="Q67" s="424"/>
      <c r="R67" s="422">
        <v>0.1</v>
      </c>
      <c r="S67" s="424"/>
      <c r="T67" s="424"/>
      <c r="U67" s="423">
        <v>0.5</v>
      </c>
      <c r="V67" s="422">
        <v>0.4</v>
      </c>
      <c r="W67" s="410">
        <f t="shared" si="1"/>
        <v>2.0640000000000001</v>
      </c>
      <c r="X67" s="412">
        <f t="shared" si="2"/>
        <v>0.62509999999999999</v>
      </c>
      <c r="Y67" s="412">
        <f t="shared" si="3"/>
        <v>5.3491</v>
      </c>
      <c r="Z67" s="413">
        <f t="shared" si="4"/>
        <v>6953.83</v>
      </c>
    </row>
    <row r="68" spans="1:26" x14ac:dyDescent="0.2">
      <c r="A68" s="404">
        <v>45</v>
      </c>
      <c r="B68" s="405" t="s">
        <v>457</v>
      </c>
      <c r="C68" s="406">
        <v>26917</v>
      </c>
      <c r="D68" s="407" t="s">
        <v>57</v>
      </c>
      <c r="E68" s="458">
        <v>3.86</v>
      </c>
      <c r="F68" s="408">
        <v>1</v>
      </c>
      <c r="G68" s="408">
        <v>11</v>
      </c>
      <c r="H68" s="408">
        <v>2017</v>
      </c>
      <c r="I68" s="409"/>
      <c r="J68" s="408"/>
      <c r="K68" s="430"/>
      <c r="L68" s="408">
        <v>40</v>
      </c>
      <c r="M68" s="411">
        <f t="shared" ref="M68" si="37">SUM(E68+J68+K68)*L68/100</f>
        <v>1.544</v>
      </c>
      <c r="N68" s="408">
        <v>70</v>
      </c>
      <c r="O68" s="411">
        <f>SUM(E68+J68+K68+T68)*N68%</f>
        <v>2.702</v>
      </c>
      <c r="P68" s="410"/>
      <c r="Q68" s="408"/>
      <c r="R68" s="408"/>
      <c r="S68" s="408"/>
      <c r="T68" s="408"/>
      <c r="U68" s="409"/>
      <c r="V68" s="408">
        <v>0.4</v>
      </c>
      <c r="W68" s="410">
        <f t="shared" ref="W68" si="38">SUM(J68+K68+M68+O68+P68+Q68+R68+S68+T68+U68+V68)</f>
        <v>4.6460000000000008</v>
      </c>
      <c r="X68" s="412">
        <f t="shared" si="2"/>
        <v>0.90709999999999991</v>
      </c>
      <c r="Y68" s="412">
        <f t="shared" ref="Y68" si="39">SUM(E68+W68+X68)</f>
        <v>9.4131</v>
      </c>
      <c r="Z68" s="413">
        <f t="shared" ref="Z68" si="40">SUM(Y68)*1300</f>
        <v>12237.03</v>
      </c>
    </row>
    <row r="69" spans="1:26" x14ac:dyDescent="0.2">
      <c r="A69" s="432" t="s">
        <v>476</v>
      </c>
      <c r="B69" s="420"/>
      <c r="C69" s="420"/>
      <c r="D69" s="420"/>
      <c r="E69" s="421"/>
      <c r="F69" s="422"/>
      <c r="G69" s="422"/>
      <c r="H69" s="422"/>
      <c r="I69" s="423"/>
      <c r="J69" s="408"/>
      <c r="K69" s="422"/>
      <c r="L69" s="422"/>
      <c r="M69" s="411"/>
      <c r="N69" s="422"/>
      <c r="O69" s="411"/>
      <c r="P69" s="410"/>
      <c r="Q69" s="424"/>
      <c r="R69" s="422"/>
      <c r="S69" s="424"/>
      <c r="T69" s="424"/>
      <c r="U69" s="423"/>
      <c r="V69" s="422"/>
      <c r="W69" s="410"/>
      <c r="X69" s="412">
        <f t="shared" si="2"/>
        <v>0</v>
      </c>
      <c r="Y69" s="412"/>
      <c r="Z69" s="413">
        <f t="shared" si="4"/>
        <v>0</v>
      </c>
    </row>
    <row r="70" spans="1:26" x14ac:dyDescent="0.2">
      <c r="A70" s="404">
        <v>46</v>
      </c>
      <c r="B70" s="405" t="s">
        <v>477</v>
      </c>
      <c r="C70" s="406">
        <v>26577</v>
      </c>
      <c r="D70" s="407" t="s">
        <v>112</v>
      </c>
      <c r="E70" s="421">
        <v>3.99</v>
      </c>
      <c r="F70" s="422">
        <v>21</v>
      </c>
      <c r="G70" s="422">
        <v>8</v>
      </c>
      <c r="H70" s="422">
        <v>2015</v>
      </c>
      <c r="I70" s="423"/>
      <c r="J70" s="408"/>
      <c r="K70" s="431">
        <v>0.2</v>
      </c>
      <c r="L70" s="422">
        <v>70</v>
      </c>
      <c r="M70" s="411">
        <f t="shared" si="0"/>
        <v>2.9330000000000003</v>
      </c>
      <c r="N70" s="422"/>
      <c r="O70" s="411"/>
      <c r="P70" s="410"/>
      <c r="Q70" s="424"/>
      <c r="R70" s="422"/>
      <c r="S70" s="424"/>
      <c r="T70" s="424"/>
      <c r="U70" s="423">
        <v>0.7</v>
      </c>
      <c r="V70" s="422">
        <v>0.4</v>
      </c>
      <c r="W70" s="410">
        <f t="shared" si="1"/>
        <v>4.2330000000000005</v>
      </c>
      <c r="X70" s="412">
        <f t="shared" si="2"/>
        <v>0.98465000000000003</v>
      </c>
      <c r="Y70" s="412">
        <f t="shared" si="3"/>
        <v>9.207650000000001</v>
      </c>
      <c r="Z70" s="413">
        <f t="shared" si="4"/>
        <v>11969.945000000002</v>
      </c>
    </row>
    <row r="71" spans="1:26" x14ac:dyDescent="0.2">
      <c r="A71" s="404">
        <v>47</v>
      </c>
      <c r="B71" s="405" t="s">
        <v>569</v>
      </c>
      <c r="C71" s="406" t="s">
        <v>479</v>
      </c>
      <c r="D71" s="407" t="s">
        <v>59</v>
      </c>
      <c r="E71" s="421">
        <v>2.46</v>
      </c>
      <c r="F71" s="422">
        <v>1</v>
      </c>
      <c r="G71" s="422">
        <v>5</v>
      </c>
      <c r="H71" s="422">
        <v>2017</v>
      </c>
      <c r="I71" s="423"/>
      <c r="J71" s="408"/>
      <c r="K71" s="433">
        <v>0.15</v>
      </c>
      <c r="L71" s="422">
        <v>70</v>
      </c>
      <c r="M71" s="411">
        <f t="shared" si="0"/>
        <v>1.827</v>
      </c>
      <c r="N71" s="422"/>
      <c r="O71" s="411"/>
      <c r="P71" s="410"/>
      <c r="Q71" s="424"/>
      <c r="R71" s="422"/>
      <c r="S71" s="424"/>
      <c r="T71" s="424"/>
      <c r="U71" s="423">
        <v>0.5</v>
      </c>
      <c r="V71" s="422">
        <v>0.4</v>
      </c>
      <c r="W71" s="410">
        <f t="shared" si="1"/>
        <v>2.8769999999999998</v>
      </c>
      <c r="X71" s="412">
        <f t="shared" si="2"/>
        <v>0.61334999999999995</v>
      </c>
      <c r="Y71" s="412">
        <f t="shared" si="3"/>
        <v>5.9503499999999994</v>
      </c>
      <c r="Z71" s="413">
        <f t="shared" si="4"/>
        <v>7735.454999999999</v>
      </c>
    </row>
    <row r="72" spans="1:26" x14ac:dyDescent="0.2">
      <c r="A72" s="404">
        <v>48</v>
      </c>
      <c r="B72" s="405" t="s">
        <v>480</v>
      </c>
      <c r="C72" s="414" t="s">
        <v>481</v>
      </c>
      <c r="D72" s="407" t="s">
        <v>59</v>
      </c>
      <c r="E72" s="421">
        <v>4.0599999999999996</v>
      </c>
      <c r="F72" s="422">
        <v>1</v>
      </c>
      <c r="G72" s="422">
        <v>12</v>
      </c>
      <c r="H72" s="422">
        <v>2017</v>
      </c>
      <c r="I72" s="435">
        <v>10</v>
      </c>
      <c r="J72" s="408">
        <f>SUM(E72)*I72/100</f>
        <v>0.40599999999999992</v>
      </c>
      <c r="K72" s="422"/>
      <c r="L72" s="422">
        <v>70</v>
      </c>
      <c r="M72" s="411">
        <f t="shared" si="0"/>
        <v>3.1261999999999994</v>
      </c>
      <c r="N72" s="422"/>
      <c r="O72" s="411"/>
      <c r="P72" s="410"/>
      <c r="Q72" s="424"/>
      <c r="R72" s="422"/>
      <c r="S72" s="424"/>
      <c r="T72" s="424"/>
      <c r="U72" s="463">
        <v>1</v>
      </c>
      <c r="V72" s="422">
        <v>0.4</v>
      </c>
      <c r="W72" s="410">
        <f t="shared" si="1"/>
        <v>4.9321999999999999</v>
      </c>
      <c r="X72" s="412">
        <f t="shared" si="2"/>
        <v>1.0495099999999997</v>
      </c>
      <c r="Y72" s="412">
        <f t="shared" si="3"/>
        <v>10.04171</v>
      </c>
      <c r="Z72" s="413">
        <f t="shared" si="4"/>
        <v>13054.223</v>
      </c>
    </row>
    <row r="73" spans="1:26" x14ac:dyDescent="0.2">
      <c r="A73" s="404">
        <v>49</v>
      </c>
      <c r="B73" s="405" t="s">
        <v>120</v>
      </c>
      <c r="C73" s="406">
        <v>27770</v>
      </c>
      <c r="D73" s="407" t="s">
        <v>65</v>
      </c>
      <c r="E73" s="461">
        <v>3.06</v>
      </c>
      <c r="F73" s="422">
        <v>1</v>
      </c>
      <c r="G73" s="422">
        <v>6</v>
      </c>
      <c r="H73" s="422">
        <v>2018</v>
      </c>
      <c r="I73" s="423"/>
      <c r="J73" s="408"/>
      <c r="K73" s="422"/>
      <c r="L73" s="422">
        <v>70</v>
      </c>
      <c r="M73" s="411">
        <f t="shared" si="0"/>
        <v>2.1420000000000003</v>
      </c>
      <c r="N73" s="422">
        <v>70</v>
      </c>
      <c r="O73" s="411">
        <f t="shared" si="6"/>
        <v>2.1420000000000003</v>
      </c>
      <c r="P73" s="410"/>
      <c r="Q73" s="424"/>
      <c r="R73" s="422">
        <v>0.1</v>
      </c>
      <c r="S73" s="424"/>
      <c r="T73" s="424"/>
      <c r="U73" s="423">
        <v>0.5</v>
      </c>
      <c r="V73" s="422">
        <v>0.4</v>
      </c>
      <c r="W73" s="410">
        <f t="shared" si="1"/>
        <v>5.2840000000000007</v>
      </c>
      <c r="X73" s="412">
        <f t="shared" si="2"/>
        <v>0.71909999999999996</v>
      </c>
      <c r="Y73" s="412">
        <f t="shared" si="3"/>
        <v>9.0631000000000004</v>
      </c>
      <c r="Z73" s="413">
        <f t="shared" si="4"/>
        <v>11782.03</v>
      </c>
    </row>
    <row r="74" spans="1:26" x14ac:dyDescent="0.2">
      <c r="A74" s="404">
        <v>50</v>
      </c>
      <c r="B74" s="405" t="s">
        <v>482</v>
      </c>
      <c r="C74" s="414" t="s">
        <v>483</v>
      </c>
      <c r="D74" s="407" t="s">
        <v>57</v>
      </c>
      <c r="E74" s="461">
        <v>4.0599999999999996</v>
      </c>
      <c r="F74" s="422">
        <v>1</v>
      </c>
      <c r="G74" s="422">
        <v>12</v>
      </c>
      <c r="H74" s="422">
        <v>2017</v>
      </c>
      <c r="I74" s="423"/>
      <c r="J74" s="408"/>
      <c r="K74" s="422"/>
      <c r="L74" s="422">
        <v>70</v>
      </c>
      <c r="M74" s="411">
        <f t="shared" si="0"/>
        <v>2.8420000000000001</v>
      </c>
      <c r="N74" s="422"/>
      <c r="O74" s="411"/>
      <c r="P74" s="410"/>
      <c r="Q74" s="424"/>
      <c r="R74" s="422"/>
      <c r="S74" s="424"/>
      <c r="T74" s="424"/>
      <c r="U74" s="435">
        <v>0.7</v>
      </c>
      <c r="V74" s="422">
        <v>0.4</v>
      </c>
      <c r="W74" s="410">
        <f t="shared" si="1"/>
        <v>3.9419999999999997</v>
      </c>
      <c r="X74" s="412">
        <f t="shared" si="2"/>
        <v>0.95409999999999984</v>
      </c>
      <c r="Y74" s="412">
        <f t="shared" si="3"/>
        <v>8.9560999999999993</v>
      </c>
      <c r="Z74" s="413">
        <f t="shared" si="4"/>
        <v>11642.929999999998</v>
      </c>
    </row>
    <row r="75" spans="1:26" x14ac:dyDescent="0.2">
      <c r="A75" s="419" t="s">
        <v>191</v>
      </c>
      <c r="B75" s="420"/>
      <c r="C75" s="420"/>
      <c r="D75" s="420"/>
      <c r="E75" s="421"/>
      <c r="F75" s="422"/>
      <c r="G75" s="422"/>
      <c r="H75" s="422"/>
      <c r="I75" s="423"/>
      <c r="J75" s="408"/>
      <c r="K75" s="422"/>
      <c r="L75" s="422"/>
      <c r="M75" s="411"/>
      <c r="N75" s="422"/>
      <c r="O75" s="411"/>
      <c r="P75" s="410"/>
      <c r="Q75" s="424"/>
      <c r="R75" s="422"/>
      <c r="S75" s="424"/>
      <c r="T75" s="424"/>
      <c r="U75" s="423"/>
      <c r="V75" s="422"/>
      <c r="W75" s="410"/>
      <c r="X75" s="412">
        <f t="shared" si="2"/>
        <v>0</v>
      </c>
      <c r="Y75" s="412"/>
      <c r="Z75" s="413">
        <f t="shared" si="4"/>
        <v>0</v>
      </c>
    </row>
    <row r="76" spans="1:26" x14ac:dyDescent="0.2">
      <c r="A76" s="404">
        <v>51</v>
      </c>
      <c r="B76" s="405" t="s">
        <v>114</v>
      </c>
      <c r="C76" s="406">
        <v>29465</v>
      </c>
      <c r="D76" s="407" t="s">
        <v>112</v>
      </c>
      <c r="E76" s="464">
        <v>3.33</v>
      </c>
      <c r="F76" s="417">
        <v>1</v>
      </c>
      <c r="G76" s="417">
        <v>6</v>
      </c>
      <c r="H76" s="417">
        <v>2018</v>
      </c>
      <c r="I76" s="409"/>
      <c r="J76" s="408"/>
      <c r="K76" s="410">
        <v>0.2</v>
      </c>
      <c r="L76" s="408">
        <v>70</v>
      </c>
      <c r="M76" s="411">
        <f t="shared" ref="M76" si="41">SUM(E76+J76+K76)*L76/100</f>
        <v>2.4710000000000001</v>
      </c>
      <c r="N76" s="408">
        <v>70</v>
      </c>
      <c r="O76" s="411">
        <f t="shared" ref="O76" si="42">SUM(E76+J76+K76)*N76/100</f>
        <v>2.4710000000000001</v>
      </c>
      <c r="P76" s="410"/>
      <c r="Q76" s="408"/>
      <c r="R76" s="408"/>
      <c r="S76" s="408"/>
      <c r="T76" s="408"/>
      <c r="U76" s="409"/>
      <c r="V76" s="408">
        <v>0.5</v>
      </c>
      <c r="W76" s="410">
        <f t="shared" ref="W76" si="43">SUM(J76+K76+M76+O76+P76+Q76+R76+S76+T76+U76+V76)</f>
        <v>5.6420000000000003</v>
      </c>
      <c r="X76" s="412">
        <f t="shared" si="2"/>
        <v>0.82955000000000001</v>
      </c>
      <c r="Y76" s="412">
        <f t="shared" ref="Y76" si="44">SUM(E76+W76+X76)</f>
        <v>9.8015500000000007</v>
      </c>
      <c r="Z76" s="413">
        <f t="shared" ref="Z76" si="45">SUM(Y76)*1300</f>
        <v>12742.015000000001</v>
      </c>
    </row>
    <row r="77" spans="1:26" ht="15" thickBot="1" x14ac:dyDescent="0.25">
      <c r="A77" s="404">
        <v>52</v>
      </c>
      <c r="B77" s="405" t="s">
        <v>485</v>
      </c>
      <c r="C77" s="406">
        <v>28218</v>
      </c>
      <c r="D77" s="407" t="s">
        <v>59</v>
      </c>
      <c r="E77" s="458">
        <v>2.46</v>
      </c>
      <c r="F77" s="408">
        <v>1</v>
      </c>
      <c r="G77" s="408">
        <v>7</v>
      </c>
      <c r="H77" s="408">
        <v>2017</v>
      </c>
      <c r="I77" s="409"/>
      <c r="J77" s="408"/>
      <c r="K77" s="410">
        <v>0.15</v>
      </c>
      <c r="L77" s="408">
        <v>70</v>
      </c>
      <c r="M77" s="411">
        <f t="shared" si="0"/>
        <v>1.827</v>
      </c>
      <c r="N77" s="417">
        <v>70</v>
      </c>
      <c r="O77" s="411">
        <f t="shared" si="6"/>
        <v>1.827</v>
      </c>
      <c r="P77" s="410"/>
      <c r="Q77" s="408"/>
      <c r="R77" s="408"/>
      <c r="S77" s="408"/>
      <c r="T77" s="408"/>
      <c r="U77" s="459">
        <v>0.5</v>
      </c>
      <c r="V77" s="408">
        <v>0.5</v>
      </c>
      <c r="W77" s="410">
        <f t="shared" si="1"/>
        <v>4.8040000000000003</v>
      </c>
      <c r="X77" s="412">
        <f t="shared" si="2"/>
        <v>0.61334999999999995</v>
      </c>
      <c r="Y77" s="412">
        <f t="shared" si="3"/>
        <v>7.8773499999999999</v>
      </c>
      <c r="Z77" s="413">
        <f t="shared" si="4"/>
        <v>10240.555</v>
      </c>
    </row>
    <row r="78" spans="1:26" ht="15" thickTop="1" x14ac:dyDescent="0.2">
      <c r="A78" s="823" t="s">
        <v>1</v>
      </c>
      <c r="B78" s="813" t="s">
        <v>125</v>
      </c>
      <c r="C78" s="813" t="s">
        <v>69</v>
      </c>
      <c r="D78" s="813" t="s">
        <v>78</v>
      </c>
      <c r="E78" s="813" t="s">
        <v>407</v>
      </c>
      <c r="F78" s="813" t="s">
        <v>80</v>
      </c>
      <c r="G78" s="813"/>
      <c r="H78" s="813"/>
      <c r="I78" s="821" t="s">
        <v>408</v>
      </c>
      <c r="J78" s="821"/>
      <c r="K78" s="821"/>
      <c r="L78" s="821"/>
      <c r="M78" s="821"/>
      <c r="N78" s="821"/>
      <c r="O78" s="821"/>
      <c r="P78" s="821"/>
      <c r="Q78" s="821"/>
      <c r="R78" s="821"/>
      <c r="S78" s="821"/>
      <c r="T78" s="821"/>
      <c r="U78" s="821"/>
      <c r="V78" s="821"/>
      <c r="W78" s="821"/>
      <c r="X78" s="813" t="s">
        <v>518</v>
      </c>
      <c r="Y78" s="813" t="s">
        <v>139</v>
      </c>
      <c r="Z78" s="814" t="s">
        <v>409</v>
      </c>
    </row>
    <row r="79" spans="1:26" x14ac:dyDescent="0.2">
      <c r="A79" s="824"/>
      <c r="B79" s="811"/>
      <c r="C79" s="811"/>
      <c r="D79" s="811"/>
      <c r="E79" s="811"/>
      <c r="F79" s="812"/>
      <c r="G79" s="812"/>
      <c r="H79" s="812"/>
      <c r="I79" s="817" t="s">
        <v>410</v>
      </c>
      <c r="J79" s="817"/>
      <c r="K79" s="810" t="s">
        <v>47</v>
      </c>
      <c r="L79" s="817" t="s">
        <v>127</v>
      </c>
      <c r="M79" s="817"/>
      <c r="N79" s="817" t="s">
        <v>156</v>
      </c>
      <c r="O79" s="817"/>
      <c r="P79" s="810" t="s">
        <v>129</v>
      </c>
      <c r="Q79" s="810" t="s">
        <v>128</v>
      </c>
      <c r="R79" s="810" t="s">
        <v>411</v>
      </c>
      <c r="S79" s="810" t="s">
        <v>412</v>
      </c>
      <c r="T79" s="810" t="s">
        <v>413</v>
      </c>
      <c r="U79" s="818" t="s">
        <v>163</v>
      </c>
      <c r="V79" s="810" t="s">
        <v>126</v>
      </c>
      <c r="W79" s="810" t="s">
        <v>414</v>
      </c>
      <c r="X79" s="811"/>
      <c r="Y79" s="811"/>
      <c r="Z79" s="815"/>
    </row>
    <row r="80" spans="1:26" x14ac:dyDescent="0.2">
      <c r="A80" s="824"/>
      <c r="B80" s="811"/>
      <c r="C80" s="811"/>
      <c r="D80" s="811"/>
      <c r="E80" s="811"/>
      <c r="F80" s="808" t="s">
        <v>415</v>
      </c>
      <c r="G80" s="808" t="s">
        <v>416</v>
      </c>
      <c r="H80" s="808" t="s">
        <v>417</v>
      </c>
      <c r="I80" s="806" t="s">
        <v>130</v>
      </c>
      <c r="J80" s="808" t="s">
        <v>149</v>
      </c>
      <c r="K80" s="811"/>
      <c r="L80" s="808" t="s">
        <v>130</v>
      </c>
      <c r="M80" s="808" t="s">
        <v>149</v>
      </c>
      <c r="N80" s="808" t="s">
        <v>418</v>
      </c>
      <c r="O80" s="808" t="s">
        <v>149</v>
      </c>
      <c r="P80" s="811"/>
      <c r="Q80" s="811"/>
      <c r="R80" s="811"/>
      <c r="S80" s="811"/>
      <c r="T80" s="811"/>
      <c r="U80" s="819"/>
      <c r="V80" s="811"/>
      <c r="W80" s="811"/>
      <c r="X80" s="811"/>
      <c r="Y80" s="811"/>
      <c r="Z80" s="815"/>
    </row>
    <row r="81" spans="1:26" x14ac:dyDescent="0.2">
      <c r="A81" s="825"/>
      <c r="B81" s="812"/>
      <c r="C81" s="812"/>
      <c r="D81" s="812"/>
      <c r="E81" s="812"/>
      <c r="F81" s="809"/>
      <c r="G81" s="809"/>
      <c r="H81" s="809"/>
      <c r="I81" s="807"/>
      <c r="J81" s="809"/>
      <c r="K81" s="812"/>
      <c r="L81" s="809"/>
      <c r="M81" s="809"/>
      <c r="N81" s="809"/>
      <c r="O81" s="809"/>
      <c r="P81" s="812"/>
      <c r="Q81" s="812"/>
      <c r="R81" s="812"/>
      <c r="S81" s="812"/>
      <c r="T81" s="812"/>
      <c r="U81" s="820"/>
      <c r="V81" s="812"/>
      <c r="W81" s="812"/>
      <c r="X81" s="812"/>
      <c r="Y81" s="812"/>
      <c r="Z81" s="816"/>
    </row>
    <row r="82" spans="1:26" x14ac:dyDescent="0.2">
      <c r="A82" s="404">
        <v>53</v>
      </c>
      <c r="B82" s="405" t="s">
        <v>181</v>
      </c>
      <c r="C82" s="414" t="s">
        <v>486</v>
      </c>
      <c r="D82" s="407" t="s">
        <v>59</v>
      </c>
      <c r="E82" s="461">
        <v>4.0599999999999996</v>
      </c>
      <c r="F82" s="433">
        <v>1</v>
      </c>
      <c r="G82" s="433">
        <v>1</v>
      </c>
      <c r="H82" s="433">
        <v>2018</v>
      </c>
      <c r="I82" s="466">
        <v>9</v>
      </c>
      <c r="J82" s="417">
        <f>SUM(E82)*I82/100</f>
        <v>0.3654</v>
      </c>
      <c r="K82" s="422"/>
      <c r="L82" s="422">
        <v>70</v>
      </c>
      <c r="M82" s="411">
        <f t="shared" si="0"/>
        <v>3.0977799999999998</v>
      </c>
      <c r="N82" s="422"/>
      <c r="O82" s="411"/>
      <c r="P82" s="410"/>
      <c r="Q82" s="424"/>
      <c r="R82" s="422"/>
      <c r="S82" s="424"/>
      <c r="T82" s="424"/>
      <c r="U82" s="463">
        <v>1</v>
      </c>
      <c r="V82" s="422">
        <v>0.5</v>
      </c>
      <c r="W82" s="410">
        <f t="shared" si="1"/>
        <v>4.9631799999999995</v>
      </c>
      <c r="X82" s="412">
        <f t="shared" si="2"/>
        <v>1.0399689999999999</v>
      </c>
      <c r="Y82" s="412">
        <f t="shared" si="3"/>
        <v>10.063148999999999</v>
      </c>
      <c r="Z82" s="413">
        <f t="shared" si="4"/>
        <v>13082.093699999999</v>
      </c>
    </row>
    <row r="83" spans="1:26" x14ac:dyDescent="0.2">
      <c r="A83" s="404">
        <v>54</v>
      </c>
      <c r="B83" s="405" t="s">
        <v>487</v>
      </c>
      <c r="C83" s="406">
        <v>27921</v>
      </c>
      <c r="D83" s="407" t="s">
        <v>65</v>
      </c>
      <c r="E83" s="415">
        <v>4.0599999999999996</v>
      </c>
      <c r="F83" s="408">
        <v>1</v>
      </c>
      <c r="G83" s="408">
        <v>1</v>
      </c>
      <c r="H83" s="408">
        <v>2017</v>
      </c>
      <c r="I83" s="409"/>
      <c r="J83" s="408"/>
      <c r="K83" s="408"/>
      <c r="L83" s="408">
        <v>70</v>
      </c>
      <c r="M83" s="411">
        <f t="shared" ref="M83:M96" si="46">SUM(E83+J83+K83)*L83/100</f>
        <v>2.8420000000000001</v>
      </c>
      <c r="N83" s="408"/>
      <c r="O83" s="411"/>
      <c r="P83" s="410"/>
      <c r="Q83" s="408"/>
      <c r="R83" s="408">
        <v>0.1</v>
      </c>
      <c r="S83" s="408"/>
      <c r="T83" s="408"/>
      <c r="U83" s="409">
        <v>0.7</v>
      </c>
      <c r="V83" s="408">
        <v>0.5</v>
      </c>
      <c r="W83" s="410">
        <f t="shared" ref="W83:W96" si="47">SUM(J83+K83+M83+O83+P83+Q83+R83+S83+T83+U83+V83)</f>
        <v>4.1420000000000003</v>
      </c>
      <c r="X83" s="412">
        <f t="shared" si="2"/>
        <v>0.95409999999999984</v>
      </c>
      <c r="Y83" s="412">
        <f t="shared" ref="Y83:Y96" si="48">SUM(E83+W83+X83)</f>
        <v>9.1561000000000003</v>
      </c>
      <c r="Z83" s="413">
        <f t="shared" ref="Z83:Z96" si="49">SUM(Y83)*1300</f>
        <v>11902.93</v>
      </c>
    </row>
    <row r="84" spans="1:26" x14ac:dyDescent="0.2">
      <c r="A84" s="404">
        <v>55</v>
      </c>
      <c r="B84" s="405" t="s">
        <v>488</v>
      </c>
      <c r="C84" s="406">
        <v>30646</v>
      </c>
      <c r="D84" s="407" t="s">
        <v>60</v>
      </c>
      <c r="E84" s="421">
        <v>2.06</v>
      </c>
      <c r="F84" s="422">
        <v>1</v>
      </c>
      <c r="G84" s="422">
        <v>7</v>
      </c>
      <c r="H84" s="422">
        <v>2016</v>
      </c>
      <c r="I84" s="423"/>
      <c r="J84" s="408"/>
      <c r="K84" s="422"/>
      <c r="L84" s="422">
        <v>70</v>
      </c>
      <c r="M84" s="411">
        <f t="shared" si="46"/>
        <v>1.4420000000000002</v>
      </c>
      <c r="N84" s="422">
        <v>70</v>
      </c>
      <c r="O84" s="411">
        <f t="shared" si="6"/>
        <v>1.4420000000000002</v>
      </c>
      <c r="P84" s="410"/>
      <c r="Q84" s="424"/>
      <c r="R84" s="422"/>
      <c r="S84" s="424"/>
      <c r="T84" s="424"/>
      <c r="U84" s="423"/>
      <c r="V84" s="422">
        <v>0.5</v>
      </c>
      <c r="W84" s="410">
        <f t="shared" si="47"/>
        <v>3.3840000000000003</v>
      </c>
      <c r="X84" s="412">
        <f t="shared" si="2"/>
        <v>0.48409999999999997</v>
      </c>
      <c r="Y84" s="412">
        <f t="shared" si="48"/>
        <v>5.9281000000000006</v>
      </c>
      <c r="Z84" s="413">
        <f t="shared" si="49"/>
        <v>7706.5300000000007</v>
      </c>
    </row>
    <row r="85" spans="1:26" x14ac:dyDescent="0.2">
      <c r="A85" s="404">
        <v>56</v>
      </c>
      <c r="B85" s="405" t="s">
        <v>474</v>
      </c>
      <c r="C85" s="414" t="s">
        <v>475</v>
      </c>
      <c r="D85" s="407" t="s">
        <v>57</v>
      </c>
      <c r="E85" s="421">
        <v>2.66</v>
      </c>
      <c r="F85" s="422">
        <v>1</v>
      </c>
      <c r="G85" s="422">
        <v>1</v>
      </c>
      <c r="H85" s="422">
        <v>2017</v>
      </c>
      <c r="I85" s="423"/>
      <c r="J85" s="408"/>
      <c r="K85" s="422"/>
      <c r="L85" s="422">
        <v>70</v>
      </c>
      <c r="M85" s="411">
        <f t="shared" ref="M85" si="50">SUM(E85+J85+K85)*L85/100</f>
        <v>1.8620000000000001</v>
      </c>
      <c r="N85" s="422"/>
      <c r="O85" s="411"/>
      <c r="P85" s="410"/>
      <c r="Q85" s="424"/>
      <c r="R85" s="422"/>
      <c r="S85" s="424"/>
      <c r="T85" s="424"/>
      <c r="U85" s="435">
        <v>0.7</v>
      </c>
      <c r="V85" s="422">
        <v>0.5</v>
      </c>
      <c r="W85" s="410">
        <f t="shared" ref="W85" si="51">SUM(J85+K85+M85+O85+P85+Q85+R85+S85+T85+U85+V85)</f>
        <v>3.0620000000000003</v>
      </c>
      <c r="X85" s="412">
        <f t="shared" si="2"/>
        <v>0.62509999999999999</v>
      </c>
      <c r="Y85" s="412">
        <f t="shared" si="48"/>
        <v>6.3471000000000002</v>
      </c>
      <c r="Z85" s="413">
        <f t="shared" si="49"/>
        <v>8251.23</v>
      </c>
    </row>
    <row r="86" spans="1:26" x14ac:dyDescent="0.2">
      <c r="A86" s="874" t="s">
        <v>489</v>
      </c>
      <c r="B86" s="875"/>
      <c r="C86" s="875"/>
      <c r="D86" s="434"/>
      <c r="E86" s="434"/>
      <c r="F86" s="434"/>
      <c r="G86" s="434"/>
      <c r="H86" s="434"/>
      <c r="I86" s="434"/>
      <c r="J86" s="434"/>
      <c r="K86" s="434"/>
      <c r="L86" s="434"/>
      <c r="M86" s="411"/>
      <c r="N86" s="434"/>
      <c r="O86" s="411"/>
      <c r="P86" s="434"/>
      <c r="Q86" s="434"/>
      <c r="R86" s="434"/>
      <c r="S86" s="434"/>
      <c r="T86" s="434"/>
      <c r="U86" s="434"/>
      <c r="V86" s="434"/>
      <c r="W86" s="410"/>
      <c r="X86" s="412">
        <f t="shared" ref="X86:X96" si="52">SUM(E86+J86+K86+T86)*23.5%</f>
        <v>0</v>
      </c>
      <c r="Y86" s="412"/>
      <c r="Z86" s="413">
        <f t="shared" si="49"/>
        <v>0</v>
      </c>
    </row>
    <row r="87" spans="1:26" x14ac:dyDescent="0.2">
      <c r="A87" s="404">
        <v>57</v>
      </c>
      <c r="B87" s="405" t="s">
        <v>490</v>
      </c>
      <c r="C87" s="414" t="s">
        <v>491</v>
      </c>
      <c r="D87" s="407" t="s">
        <v>112</v>
      </c>
      <c r="E87" s="461">
        <v>4.32</v>
      </c>
      <c r="F87" s="422">
        <v>1</v>
      </c>
      <c r="G87" s="422">
        <v>12</v>
      </c>
      <c r="H87" s="422">
        <v>2017</v>
      </c>
      <c r="I87" s="423"/>
      <c r="J87" s="408"/>
      <c r="K87" s="431">
        <v>0.2</v>
      </c>
      <c r="L87" s="422">
        <v>70</v>
      </c>
      <c r="M87" s="411">
        <f t="shared" si="46"/>
        <v>3.1640000000000001</v>
      </c>
      <c r="N87" s="422"/>
      <c r="O87" s="411"/>
      <c r="P87" s="410"/>
      <c r="Q87" s="424"/>
      <c r="R87" s="422"/>
      <c r="S87" s="424"/>
      <c r="T87" s="424"/>
      <c r="U87" s="427">
        <v>0.7</v>
      </c>
      <c r="V87" s="422">
        <v>0.5</v>
      </c>
      <c r="W87" s="410">
        <f t="shared" si="47"/>
        <v>4.5640000000000001</v>
      </c>
      <c r="X87" s="412">
        <f t="shared" si="52"/>
        <v>1.0622</v>
      </c>
      <c r="Y87" s="412">
        <f t="shared" si="48"/>
        <v>9.946200000000001</v>
      </c>
      <c r="Z87" s="413">
        <f t="shared" si="49"/>
        <v>12930.060000000001</v>
      </c>
    </row>
    <row r="88" spans="1:26" x14ac:dyDescent="0.2">
      <c r="A88" s="404">
        <v>58</v>
      </c>
      <c r="B88" s="405" t="s">
        <v>492</v>
      </c>
      <c r="C88" s="406">
        <v>31358</v>
      </c>
      <c r="D88" s="407" t="s">
        <v>59</v>
      </c>
      <c r="E88" s="421">
        <v>2.66</v>
      </c>
      <c r="F88" s="422">
        <v>1</v>
      </c>
      <c r="G88" s="422">
        <v>1</v>
      </c>
      <c r="H88" s="422">
        <v>2017</v>
      </c>
      <c r="I88" s="423"/>
      <c r="J88" s="408"/>
      <c r="K88" s="422">
        <v>0.15</v>
      </c>
      <c r="L88" s="422">
        <v>70</v>
      </c>
      <c r="M88" s="411">
        <f t="shared" si="46"/>
        <v>1.9670000000000001</v>
      </c>
      <c r="N88" s="422"/>
      <c r="O88" s="411"/>
      <c r="P88" s="410"/>
      <c r="Q88" s="424"/>
      <c r="R88" s="422"/>
      <c r="S88" s="424"/>
      <c r="T88" s="424"/>
      <c r="U88" s="423">
        <v>0.5</v>
      </c>
      <c r="V88" s="422">
        <v>0.5</v>
      </c>
      <c r="W88" s="410">
        <f t="shared" si="47"/>
        <v>3.117</v>
      </c>
      <c r="X88" s="412">
        <f t="shared" si="52"/>
        <v>0.66034999999999999</v>
      </c>
      <c r="Y88" s="412">
        <f t="shared" si="48"/>
        <v>6.4373500000000003</v>
      </c>
      <c r="Z88" s="413">
        <f t="shared" si="49"/>
        <v>8368.5550000000003</v>
      </c>
    </row>
    <row r="89" spans="1:26" x14ac:dyDescent="0.2">
      <c r="A89" s="404">
        <v>59</v>
      </c>
      <c r="B89" s="405" t="s">
        <v>493</v>
      </c>
      <c r="C89" s="406" t="s">
        <v>494</v>
      </c>
      <c r="D89" s="407" t="s">
        <v>57</v>
      </c>
      <c r="E89" s="461">
        <v>3.86</v>
      </c>
      <c r="F89" s="422">
        <v>1</v>
      </c>
      <c r="G89" s="422">
        <v>12</v>
      </c>
      <c r="H89" s="422">
        <v>2017</v>
      </c>
      <c r="I89" s="423"/>
      <c r="J89" s="408"/>
      <c r="K89" s="422"/>
      <c r="L89" s="422">
        <v>70</v>
      </c>
      <c r="M89" s="411">
        <f t="shared" si="46"/>
        <v>2.702</v>
      </c>
      <c r="N89" s="422"/>
      <c r="O89" s="411"/>
      <c r="P89" s="410"/>
      <c r="Q89" s="424"/>
      <c r="R89" s="422"/>
      <c r="S89" s="424"/>
      <c r="T89" s="424"/>
      <c r="U89" s="463">
        <v>1</v>
      </c>
      <c r="V89" s="422">
        <v>0.5</v>
      </c>
      <c r="W89" s="410">
        <f t="shared" si="47"/>
        <v>4.202</v>
      </c>
      <c r="X89" s="412">
        <f t="shared" si="52"/>
        <v>0.90709999999999991</v>
      </c>
      <c r="Y89" s="412">
        <f t="shared" si="48"/>
        <v>8.9690999999999992</v>
      </c>
      <c r="Z89" s="413">
        <f t="shared" si="49"/>
        <v>11659.829999999998</v>
      </c>
    </row>
    <row r="90" spans="1:26" x14ac:dyDescent="0.2">
      <c r="A90" s="404">
        <v>60</v>
      </c>
      <c r="B90" s="405" t="s">
        <v>495</v>
      </c>
      <c r="C90" s="414" t="s">
        <v>496</v>
      </c>
      <c r="D90" s="407" t="s">
        <v>65</v>
      </c>
      <c r="E90" s="421">
        <v>2.66</v>
      </c>
      <c r="F90" s="422">
        <v>1</v>
      </c>
      <c r="G90" s="422">
        <v>1</v>
      </c>
      <c r="H90" s="422">
        <v>2017</v>
      </c>
      <c r="I90" s="423"/>
      <c r="J90" s="408"/>
      <c r="K90" s="422"/>
      <c r="L90" s="422">
        <v>70</v>
      </c>
      <c r="M90" s="411">
        <f t="shared" si="46"/>
        <v>1.8620000000000001</v>
      </c>
      <c r="N90" s="422"/>
      <c r="O90" s="411"/>
      <c r="P90" s="410"/>
      <c r="Q90" s="424"/>
      <c r="R90" s="422">
        <v>0.1</v>
      </c>
      <c r="S90" s="424"/>
      <c r="T90" s="424"/>
      <c r="U90" s="423">
        <v>0.5</v>
      </c>
      <c r="V90" s="422">
        <v>0.5</v>
      </c>
      <c r="W90" s="410">
        <f t="shared" si="47"/>
        <v>2.9620000000000002</v>
      </c>
      <c r="X90" s="412">
        <f t="shared" si="52"/>
        <v>0.62509999999999999</v>
      </c>
      <c r="Y90" s="412">
        <f t="shared" si="48"/>
        <v>6.2470999999999997</v>
      </c>
      <c r="Z90" s="413">
        <f t="shared" si="49"/>
        <v>8121.23</v>
      </c>
    </row>
    <row r="91" spans="1:26" x14ac:dyDescent="0.2">
      <c r="A91" s="432" t="s">
        <v>497</v>
      </c>
      <c r="B91" s="420"/>
      <c r="C91" s="420"/>
      <c r="D91" s="436"/>
      <c r="E91" s="421"/>
      <c r="F91" s="422"/>
      <c r="G91" s="422"/>
      <c r="H91" s="422"/>
      <c r="I91" s="423"/>
      <c r="J91" s="408"/>
      <c r="K91" s="422"/>
      <c r="L91" s="422"/>
      <c r="M91" s="411"/>
      <c r="N91" s="422"/>
      <c r="O91" s="411"/>
      <c r="P91" s="410"/>
      <c r="Q91" s="424"/>
      <c r="R91" s="422"/>
      <c r="S91" s="424"/>
      <c r="T91" s="424"/>
      <c r="U91" s="423"/>
      <c r="V91" s="422"/>
      <c r="W91" s="410"/>
      <c r="X91" s="412">
        <f t="shared" si="52"/>
        <v>0</v>
      </c>
      <c r="Y91" s="412"/>
      <c r="Z91" s="413">
        <f t="shared" si="49"/>
        <v>0</v>
      </c>
    </row>
    <row r="92" spans="1:26" x14ac:dyDescent="0.2">
      <c r="A92" s="404">
        <v>61</v>
      </c>
      <c r="B92" s="405" t="s">
        <v>498</v>
      </c>
      <c r="C92" s="406">
        <v>30357</v>
      </c>
      <c r="D92" s="407" t="s">
        <v>59</v>
      </c>
      <c r="E92" s="421">
        <v>2.66</v>
      </c>
      <c r="F92" s="422">
        <v>1</v>
      </c>
      <c r="G92" s="422">
        <v>1</v>
      </c>
      <c r="H92" s="422">
        <v>2017</v>
      </c>
      <c r="I92" s="423"/>
      <c r="J92" s="408"/>
      <c r="K92" s="431">
        <v>0.2</v>
      </c>
      <c r="L92" s="422">
        <v>70</v>
      </c>
      <c r="M92" s="411">
        <f t="shared" si="46"/>
        <v>2.0020000000000002</v>
      </c>
      <c r="N92" s="422"/>
      <c r="O92" s="411"/>
      <c r="P92" s="410"/>
      <c r="Q92" s="424"/>
      <c r="R92" s="422"/>
      <c r="S92" s="424"/>
      <c r="T92" s="424"/>
      <c r="U92" s="423">
        <v>0.5</v>
      </c>
      <c r="V92" s="422">
        <v>0.5</v>
      </c>
      <c r="W92" s="410">
        <f t="shared" si="47"/>
        <v>3.2020000000000004</v>
      </c>
      <c r="X92" s="412">
        <f t="shared" si="52"/>
        <v>0.67210000000000003</v>
      </c>
      <c r="Y92" s="412">
        <f t="shared" si="48"/>
        <v>6.5341000000000005</v>
      </c>
      <c r="Z92" s="413">
        <f t="shared" si="49"/>
        <v>8494.33</v>
      </c>
    </row>
    <row r="93" spans="1:26" x14ac:dyDescent="0.2">
      <c r="A93" s="404">
        <v>62</v>
      </c>
      <c r="B93" s="405" t="s">
        <v>499</v>
      </c>
      <c r="C93" s="406">
        <v>32545</v>
      </c>
      <c r="D93" s="407" t="s">
        <v>59</v>
      </c>
      <c r="E93" s="461">
        <v>2.06</v>
      </c>
      <c r="F93" s="422">
        <v>1</v>
      </c>
      <c r="G93" s="422">
        <v>12</v>
      </c>
      <c r="H93" s="422">
        <v>2017</v>
      </c>
      <c r="I93" s="423"/>
      <c r="J93" s="408"/>
      <c r="K93" s="433">
        <v>0.15</v>
      </c>
      <c r="L93" s="422">
        <v>70</v>
      </c>
      <c r="M93" s="411">
        <f t="shared" si="46"/>
        <v>1.5469999999999999</v>
      </c>
      <c r="N93" s="422">
        <v>70</v>
      </c>
      <c r="O93" s="411">
        <f t="shared" ref="O93:O94" si="53">SUM(E93+J93+K93)*N93/100</f>
        <v>1.5469999999999999</v>
      </c>
      <c r="P93" s="410"/>
      <c r="Q93" s="424"/>
      <c r="R93" s="422"/>
      <c r="S93" s="424"/>
      <c r="T93" s="424"/>
      <c r="U93" s="423"/>
      <c r="V93" s="422">
        <v>0.5</v>
      </c>
      <c r="W93" s="410">
        <f t="shared" si="47"/>
        <v>3.7439999999999998</v>
      </c>
      <c r="X93" s="412">
        <f t="shared" si="52"/>
        <v>0.51934999999999998</v>
      </c>
      <c r="Y93" s="412">
        <f t="shared" si="48"/>
        <v>6.3233500000000005</v>
      </c>
      <c r="Z93" s="413">
        <f t="shared" si="49"/>
        <v>8220.3550000000014</v>
      </c>
    </row>
    <row r="94" spans="1:26" x14ac:dyDescent="0.2">
      <c r="A94" s="404">
        <v>63</v>
      </c>
      <c r="B94" s="405" t="s">
        <v>203</v>
      </c>
      <c r="C94" s="406">
        <v>33929</v>
      </c>
      <c r="D94" s="407" t="s">
        <v>67</v>
      </c>
      <c r="E94" s="461">
        <v>2.34</v>
      </c>
      <c r="F94" s="433" t="s">
        <v>508</v>
      </c>
      <c r="G94" s="433">
        <v>2</v>
      </c>
      <c r="H94" s="433">
        <v>2018</v>
      </c>
      <c r="I94" s="435"/>
      <c r="J94" s="417"/>
      <c r="K94" s="433"/>
      <c r="L94" s="433">
        <v>70</v>
      </c>
      <c r="M94" s="798">
        <f t="shared" si="46"/>
        <v>1.6379999999999999</v>
      </c>
      <c r="N94" s="433">
        <v>70</v>
      </c>
      <c r="O94" s="798">
        <f t="shared" si="53"/>
        <v>1.6379999999999999</v>
      </c>
      <c r="P94" s="797"/>
      <c r="Q94" s="799"/>
      <c r="R94" s="433"/>
      <c r="S94" s="799"/>
      <c r="T94" s="799"/>
      <c r="U94" s="435"/>
      <c r="V94" s="433">
        <v>0.5</v>
      </c>
      <c r="W94" s="410">
        <f t="shared" si="47"/>
        <v>3.7759999999999998</v>
      </c>
      <c r="X94" s="412">
        <f t="shared" si="52"/>
        <v>0.54989999999999994</v>
      </c>
      <c r="Y94" s="412">
        <f t="shared" si="48"/>
        <v>6.6658999999999997</v>
      </c>
      <c r="Z94" s="413">
        <f t="shared" si="49"/>
        <v>8665.67</v>
      </c>
    </row>
    <row r="95" spans="1:26" x14ac:dyDescent="0.2">
      <c r="A95" s="404">
        <v>64</v>
      </c>
      <c r="B95" s="405" t="s">
        <v>263</v>
      </c>
      <c r="C95" s="414" t="s">
        <v>500</v>
      </c>
      <c r="D95" s="407" t="s">
        <v>65</v>
      </c>
      <c r="E95" s="458">
        <v>4.0599999999999996</v>
      </c>
      <c r="F95" s="408">
        <v>1</v>
      </c>
      <c r="G95" s="408">
        <v>10</v>
      </c>
      <c r="H95" s="408">
        <v>2015</v>
      </c>
      <c r="I95" s="409"/>
      <c r="J95" s="408"/>
      <c r="K95" s="408"/>
      <c r="L95" s="408">
        <v>70</v>
      </c>
      <c r="M95" s="411">
        <f t="shared" si="46"/>
        <v>2.8420000000000001</v>
      </c>
      <c r="N95" s="408"/>
      <c r="O95" s="411"/>
      <c r="P95" s="410"/>
      <c r="Q95" s="408"/>
      <c r="R95" s="408">
        <v>0.1</v>
      </c>
      <c r="S95" s="408"/>
      <c r="T95" s="408"/>
      <c r="U95" s="460">
        <v>1</v>
      </c>
      <c r="V95" s="408">
        <v>0.5</v>
      </c>
      <c r="W95" s="410">
        <f t="shared" si="47"/>
        <v>4.4420000000000002</v>
      </c>
      <c r="X95" s="412">
        <f t="shared" si="52"/>
        <v>0.95409999999999984</v>
      </c>
      <c r="Y95" s="412">
        <f t="shared" si="48"/>
        <v>9.4560999999999993</v>
      </c>
      <c r="Z95" s="413">
        <f t="shared" si="49"/>
        <v>12292.929999999998</v>
      </c>
    </row>
    <row r="96" spans="1:26" x14ac:dyDescent="0.2">
      <c r="A96" s="404">
        <v>65</v>
      </c>
      <c r="B96" s="405" t="s">
        <v>501</v>
      </c>
      <c r="C96" s="414" t="s">
        <v>502</v>
      </c>
      <c r="D96" s="407" t="s">
        <v>57</v>
      </c>
      <c r="E96" s="421">
        <v>2.66</v>
      </c>
      <c r="F96" s="422">
        <v>1</v>
      </c>
      <c r="G96" s="422">
        <v>1</v>
      </c>
      <c r="H96" s="422">
        <v>2017</v>
      </c>
      <c r="I96" s="423"/>
      <c r="J96" s="408"/>
      <c r="K96" s="422"/>
      <c r="L96" s="422">
        <v>70</v>
      </c>
      <c r="M96" s="411">
        <f t="shared" si="46"/>
        <v>1.8620000000000001</v>
      </c>
      <c r="N96" s="422"/>
      <c r="O96" s="411"/>
      <c r="P96" s="410"/>
      <c r="Q96" s="424"/>
      <c r="R96" s="422"/>
      <c r="S96" s="424"/>
      <c r="T96" s="424"/>
      <c r="U96" s="423">
        <v>0.5</v>
      </c>
      <c r="V96" s="422">
        <v>0.5</v>
      </c>
      <c r="W96" s="410">
        <f t="shared" si="47"/>
        <v>2.8620000000000001</v>
      </c>
      <c r="X96" s="412">
        <f t="shared" si="52"/>
        <v>0.62509999999999999</v>
      </c>
      <c r="Y96" s="412">
        <f t="shared" si="48"/>
        <v>6.1471</v>
      </c>
      <c r="Z96" s="413">
        <f t="shared" si="49"/>
        <v>7991.23</v>
      </c>
    </row>
    <row r="97" spans="1:26" ht="15" thickBot="1" x14ac:dyDescent="0.25">
      <c r="A97" s="876" t="s">
        <v>55</v>
      </c>
      <c r="B97" s="877"/>
      <c r="C97" s="437"/>
      <c r="D97" s="437"/>
      <c r="E97" s="438">
        <f>SUM(E13:E96)</f>
        <v>211.18000000000004</v>
      </c>
      <c r="F97" s="437"/>
      <c r="G97" s="437"/>
      <c r="H97" s="437"/>
      <c r="I97" s="439"/>
      <c r="J97" s="440">
        <f>SUM(J13:J96)</f>
        <v>2.7607999999999997</v>
      </c>
      <c r="K97" s="441">
        <f>SUM(K13:K96)</f>
        <v>4.2</v>
      </c>
      <c r="L97" s="437"/>
      <c r="M97" s="442">
        <f>SUM(M13:M96)</f>
        <v>142.36931999999996</v>
      </c>
      <c r="N97" s="437"/>
      <c r="O97" s="442">
        <f>SUM(O13:O96)</f>
        <v>50.543080000000003</v>
      </c>
      <c r="P97" s="443"/>
      <c r="Q97" s="437"/>
      <c r="R97" s="442">
        <f>SUM(R13:R96)</f>
        <v>1.2</v>
      </c>
      <c r="S97" s="437"/>
      <c r="T97" s="437"/>
      <c r="U97" s="438">
        <f t="shared" ref="U97:Z97" si="54">SUM(U13:U96)</f>
        <v>33.799999999999997</v>
      </c>
      <c r="V97" s="444">
        <f t="shared" si="54"/>
        <v>28.899999999999991</v>
      </c>
      <c r="W97" s="442">
        <f t="shared" si="54"/>
        <v>263.77319999999997</v>
      </c>
      <c r="X97" s="440">
        <f t="shared" si="54"/>
        <v>51.263087999999989</v>
      </c>
      <c r="Y97" s="442">
        <f t="shared" si="54"/>
        <v>526.2162880000003</v>
      </c>
      <c r="Z97" s="445">
        <f t="shared" si="54"/>
        <v>684081.17440000025</v>
      </c>
    </row>
    <row r="98" spans="1:26" ht="16.5" thickTop="1" x14ac:dyDescent="0.25">
      <c r="A98" s="446"/>
      <c r="B98" s="446"/>
      <c r="C98" s="446"/>
      <c r="D98" s="446"/>
      <c r="E98" s="446"/>
      <c r="F98" s="446"/>
      <c r="G98" s="446"/>
      <c r="H98" s="447"/>
      <c r="I98" s="446"/>
      <c r="J98" s="446"/>
      <c r="K98" s="446"/>
      <c r="L98" s="446"/>
      <c r="M98" s="448"/>
      <c r="N98" s="446"/>
      <c r="O98" s="449"/>
      <c r="P98" s="446"/>
      <c r="Q98" s="446"/>
      <c r="R98" s="446"/>
      <c r="S98" s="446"/>
      <c r="T98" s="446"/>
      <c r="U98" s="446"/>
      <c r="V98" s="446"/>
      <c r="W98" s="446"/>
      <c r="X98" s="446"/>
      <c r="Y98" s="446"/>
      <c r="Z98" s="395"/>
    </row>
    <row r="99" spans="1:26" ht="16.5" x14ac:dyDescent="0.25">
      <c r="A99" s="446"/>
      <c r="B99" s="446"/>
      <c r="C99" s="446"/>
      <c r="D99" s="446"/>
      <c r="E99" s="446"/>
      <c r="F99" s="446"/>
      <c r="G99" s="446"/>
      <c r="H99" s="447"/>
      <c r="I99" s="446"/>
      <c r="J99" s="446"/>
      <c r="K99" s="446"/>
      <c r="L99" s="446"/>
      <c r="M99" s="450"/>
      <c r="N99" s="803" t="s">
        <v>507</v>
      </c>
      <c r="O99" s="803"/>
      <c r="P99" s="803"/>
      <c r="Q99" s="803"/>
      <c r="R99" s="803"/>
      <c r="S99" s="803"/>
      <c r="T99" s="803"/>
      <c r="U99" s="803"/>
      <c r="V99" s="803"/>
      <c r="W99" s="803"/>
      <c r="X99" s="803"/>
      <c r="Y99" s="803"/>
      <c r="Z99" s="803"/>
    </row>
    <row r="100" spans="1:26" ht="16.5" x14ac:dyDescent="0.25">
      <c r="A100" s="446"/>
      <c r="B100" s="446"/>
      <c r="C100" s="446"/>
      <c r="D100" s="446"/>
      <c r="E100" s="446"/>
      <c r="F100" s="446"/>
      <c r="G100" s="446"/>
      <c r="H100" s="447"/>
      <c r="I100" s="446"/>
      <c r="J100" s="446"/>
      <c r="K100" s="446"/>
      <c r="L100" s="446"/>
      <c r="M100" s="450"/>
      <c r="N100" s="450"/>
      <c r="O100" s="450"/>
      <c r="P100" s="451"/>
      <c r="Q100" s="451"/>
      <c r="R100" s="451"/>
      <c r="S100" s="451"/>
      <c r="T100" s="451"/>
      <c r="U100" s="451"/>
      <c r="V100" s="451"/>
      <c r="W100" s="451"/>
      <c r="X100" s="451"/>
      <c r="Y100" s="451"/>
      <c r="Z100" s="451"/>
    </row>
    <row r="101" spans="1:26" ht="16.5" x14ac:dyDescent="0.25">
      <c r="A101" s="159"/>
      <c r="B101" s="159"/>
      <c r="C101" s="159"/>
      <c r="D101" s="159"/>
      <c r="E101" s="392"/>
      <c r="F101" s="392"/>
      <c r="G101" s="392"/>
      <c r="H101" s="392"/>
      <c r="I101" s="392"/>
      <c r="J101" s="392"/>
      <c r="K101" s="392"/>
      <c r="L101" s="392"/>
      <c r="M101" s="392"/>
      <c r="N101" s="804" t="s">
        <v>503</v>
      </c>
      <c r="O101" s="804"/>
      <c r="P101" s="804"/>
      <c r="Q101" s="804"/>
      <c r="R101" s="804"/>
      <c r="S101" s="804"/>
      <c r="T101" s="804"/>
      <c r="U101" s="804"/>
      <c r="V101" s="804"/>
      <c r="W101" s="805" t="s">
        <v>45</v>
      </c>
      <c r="X101" s="805"/>
      <c r="Y101" s="805"/>
      <c r="Z101" s="805"/>
    </row>
    <row r="102" spans="1:26" ht="17.25" x14ac:dyDescent="0.25">
      <c r="A102" s="452"/>
      <c r="B102" s="453"/>
      <c r="C102" s="453"/>
      <c r="D102" s="453"/>
      <c r="E102" s="389"/>
      <c r="F102" s="454"/>
      <c r="G102" s="454"/>
      <c r="H102" s="392"/>
      <c r="I102" s="392"/>
      <c r="J102" s="392"/>
      <c r="K102" s="454"/>
      <c r="L102" s="454"/>
      <c r="M102" s="453"/>
      <c r="N102" s="454"/>
      <c r="O102" s="453"/>
      <c r="P102" s="453"/>
      <c r="Q102" s="453"/>
      <c r="R102" s="454"/>
      <c r="S102" s="453"/>
      <c r="T102" s="455"/>
      <c r="U102" s="455"/>
      <c r="V102" s="453"/>
      <c r="W102" s="453"/>
      <c r="X102" s="454"/>
      <c r="Y102" s="453"/>
      <c r="Z102" s="395"/>
    </row>
    <row r="103" spans="1:26" ht="16.5" x14ac:dyDescent="0.25">
      <c r="A103" s="392"/>
      <c r="B103" s="453"/>
      <c r="C103" s="453"/>
      <c r="D103" s="453"/>
      <c r="E103" s="389"/>
      <c r="F103" s="454"/>
      <c r="G103" s="454"/>
      <c r="H103" s="392"/>
      <c r="I103" s="392"/>
      <c r="J103" s="392"/>
      <c r="K103" s="454"/>
      <c r="L103" s="454"/>
      <c r="M103" s="453"/>
      <c r="N103" s="454"/>
      <c r="O103" s="453"/>
      <c r="P103" s="453"/>
      <c r="Q103" s="453"/>
      <c r="R103" s="454"/>
      <c r="S103" s="453"/>
      <c r="T103" s="455"/>
      <c r="U103" s="455"/>
      <c r="V103" s="453"/>
      <c r="W103" s="453"/>
      <c r="X103" s="454"/>
      <c r="Y103" s="453"/>
      <c r="Z103" s="395"/>
    </row>
    <row r="104" spans="1:26" ht="16.5" x14ac:dyDescent="0.25">
      <c r="A104" s="453"/>
      <c r="B104" s="453"/>
      <c r="C104" s="453"/>
      <c r="D104" s="453"/>
      <c r="E104" s="389"/>
      <c r="F104" s="454"/>
      <c r="G104" s="454"/>
      <c r="H104" s="392"/>
      <c r="I104" s="392"/>
      <c r="J104" s="392"/>
      <c r="K104" s="454"/>
      <c r="L104" s="454"/>
      <c r="M104" s="453"/>
      <c r="N104" s="454"/>
      <c r="O104" s="453"/>
      <c r="P104" s="453"/>
      <c r="Q104" s="453"/>
      <c r="R104" s="454"/>
      <c r="S104" s="453"/>
      <c r="T104" s="455"/>
      <c r="U104" s="455"/>
      <c r="V104" s="453"/>
      <c r="W104" s="453"/>
      <c r="X104" s="454"/>
      <c r="Y104" s="453"/>
      <c r="Z104" s="395"/>
    </row>
    <row r="105" spans="1:26" ht="16.5" x14ac:dyDescent="0.25">
      <c r="A105" s="453"/>
      <c r="B105" s="453"/>
      <c r="C105" s="453"/>
      <c r="D105" s="453"/>
      <c r="E105" s="389"/>
      <c r="F105" s="454"/>
      <c r="G105" s="454"/>
      <c r="H105" s="392"/>
      <c r="I105" s="392"/>
      <c r="J105" s="392"/>
      <c r="K105" s="454"/>
      <c r="L105" s="454"/>
      <c r="M105" s="453"/>
      <c r="N105" s="454"/>
      <c r="O105" s="453"/>
      <c r="P105" s="453"/>
      <c r="Q105" s="453"/>
      <c r="R105" s="454"/>
      <c r="S105" s="453"/>
      <c r="T105" s="455"/>
      <c r="U105" s="455"/>
      <c r="V105" s="453"/>
      <c r="W105" s="453"/>
      <c r="X105" s="454"/>
      <c r="Y105" s="453"/>
      <c r="Z105" s="395"/>
    </row>
    <row r="106" spans="1:26" ht="16.5" x14ac:dyDescent="0.25">
      <c r="A106" s="453"/>
      <c r="B106" s="453"/>
      <c r="C106" s="453"/>
      <c r="D106" s="453"/>
      <c r="E106" s="389"/>
      <c r="F106" s="454"/>
      <c r="G106" s="454"/>
      <c r="H106" s="392"/>
      <c r="I106" s="392"/>
      <c r="J106" s="392"/>
      <c r="K106" s="454"/>
      <c r="L106" s="454"/>
      <c r="M106" s="453"/>
      <c r="N106" s="454"/>
      <c r="O106" s="453"/>
      <c r="P106" s="453"/>
      <c r="Q106" s="453"/>
      <c r="R106" s="454"/>
      <c r="S106" s="453"/>
      <c r="T106" s="455"/>
      <c r="U106" s="455"/>
      <c r="V106" s="453"/>
      <c r="W106" s="453"/>
      <c r="X106" s="454"/>
      <c r="Y106" s="453"/>
      <c r="Z106" s="395"/>
    </row>
    <row r="107" spans="1:26" ht="16.5" x14ac:dyDescent="0.25">
      <c r="A107" s="457"/>
      <c r="B107" s="457"/>
      <c r="C107" s="457"/>
      <c r="D107" s="457"/>
      <c r="E107" s="392"/>
      <c r="F107" s="392"/>
      <c r="G107" s="392"/>
      <c r="H107" s="392"/>
      <c r="I107" s="392"/>
      <c r="J107" s="392"/>
      <c r="K107" s="392"/>
      <c r="L107" s="392"/>
      <c r="M107" s="392"/>
      <c r="N107" s="804" t="s">
        <v>53</v>
      </c>
      <c r="O107" s="804"/>
      <c r="P107" s="804"/>
      <c r="Q107" s="804"/>
      <c r="R107" s="804"/>
      <c r="S107" s="804"/>
      <c r="T107" s="804"/>
      <c r="U107" s="804"/>
      <c r="V107" s="804"/>
      <c r="W107" s="805" t="s">
        <v>504</v>
      </c>
      <c r="X107" s="805"/>
      <c r="Y107" s="805"/>
      <c r="Z107" s="805"/>
    </row>
  </sheetData>
  <mergeCells count="108">
    <mergeCell ref="A1:E1"/>
    <mergeCell ref="A8:A11"/>
    <mergeCell ref="B8:B11"/>
    <mergeCell ref="C8:C11"/>
    <mergeCell ref="D8:D11"/>
    <mergeCell ref="E8:E11"/>
    <mergeCell ref="A7:C7"/>
    <mergeCell ref="N1:Z1"/>
    <mergeCell ref="N2:Z2"/>
    <mergeCell ref="O3:Z3"/>
    <mergeCell ref="A4:Z4"/>
    <mergeCell ref="A5:Z5"/>
    <mergeCell ref="T9:T11"/>
    <mergeCell ref="K9:K11"/>
    <mergeCell ref="L9:M9"/>
    <mergeCell ref="N9:O9"/>
    <mergeCell ref="P9:P11"/>
    <mergeCell ref="Q9:Q11"/>
    <mergeCell ref="F8:H9"/>
    <mergeCell ref="F10:F11"/>
    <mergeCell ref="G10:G11"/>
    <mergeCell ref="H10:H11"/>
    <mergeCell ref="W7:Z7"/>
    <mergeCell ref="N107:V107"/>
    <mergeCell ref="W107:Z107"/>
    <mergeCell ref="A86:C86"/>
    <mergeCell ref="A97:B97"/>
    <mergeCell ref="N99:Z99"/>
    <mergeCell ref="N101:V101"/>
    <mergeCell ref="W101:Z101"/>
    <mergeCell ref="U9:U11"/>
    <mergeCell ref="I10:I11"/>
    <mergeCell ref="J10:J11"/>
    <mergeCell ref="L10:L11"/>
    <mergeCell ref="M10:M11"/>
    <mergeCell ref="N10:N11"/>
    <mergeCell ref="Z8:Z11"/>
    <mergeCell ref="I9:J9"/>
    <mergeCell ref="V9:V11"/>
    <mergeCell ref="W9:W11"/>
    <mergeCell ref="I8:W8"/>
    <mergeCell ref="X8:X11"/>
    <mergeCell ref="Y8:Y11"/>
    <mergeCell ref="O10:O11"/>
    <mergeCell ref="R9:R11"/>
    <mergeCell ref="S9:S11"/>
    <mergeCell ref="X39:X42"/>
    <mergeCell ref="Y39:Y42"/>
    <mergeCell ref="Z39:Z42"/>
    <mergeCell ref="I40:J40"/>
    <mergeCell ref="K40:K42"/>
    <mergeCell ref="L40:M40"/>
    <mergeCell ref="N40:O40"/>
    <mergeCell ref="P40:P42"/>
    <mergeCell ref="Q40:Q42"/>
    <mergeCell ref="R40:R42"/>
    <mergeCell ref="S40:S42"/>
    <mergeCell ref="T40:T42"/>
    <mergeCell ref="U40:U42"/>
    <mergeCell ref="V40:V42"/>
    <mergeCell ref="A78:A81"/>
    <mergeCell ref="B78:B81"/>
    <mergeCell ref="C78:C81"/>
    <mergeCell ref="D78:D81"/>
    <mergeCell ref="E78:E81"/>
    <mergeCell ref="W40:W42"/>
    <mergeCell ref="F41:F42"/>
    <mergeCell ref="G41:G42"/>
    <mergeCell ref="H41:H42"/>
    <mergeCell ref="I41:I42"/>
    <mergeCell ref="J41:J42"/>
    <mergeCell ref="L41:L42"/>
    <mergeCell ref="M41:M42"/>
    <mergeCell ref="N41:N42"/>
    <mergeCell ref="O41:O42"/>
    <mergeCell ref="F39:H40"/>
    <mergeCell ref="I39:W39"/>
    <mergeCell ref="A39:A42"/>
    <mergeCell ref="B39:B42"/>
    <mergeCell ref="C39:C42"/>
    <mergeCell ref="D39:D42"/>
    <mergeCell ref="E39:E42"/>
    <mergeCell ref="X78:X81"/>
    <mergeCell ref="Y78:Y81"/>
    <mergeCell ref="Z78:Z81"/>
    <mergeCell ref="I79:J79"/>
    <mergeCell ref="K79:K81"/>
    <mergeCell ref="L79:M79"/>
    <mergeCell ref="N79:O79"/>
    <mergeCell ref="P79:P81"/>
    <mergeCell ref="Q79:Q81"/>
    <mergeCell ref="R79:R81"/>
    <mergeCell ref="S79:S81"/>
    <mergeCell ref="T79:T81"/>
    <mergeCell ref="U79:U81"/>
    <mergeCell ref="V79:V81"/>
    <mergeCell ref="W79:W81"/>
    <mergeCell ref="F80:F81"/>
    <mergeCell ref="G80:G81"/>
    <mergeCell ref="H80:H81"/>
    <mergeCell ref="I80:I81"/>
    <mergeCell ref="J80:J81"/>
    <mergeCell ref="L80:L81"/>
    <mergeCell ref="M80:M81"/>
    <mergeCell ref="N80:N81"/>
    <mergeCell ref="O80:O81"/>
    <mergeCell ref="F78:H79"/>
    <mergeCell ref="I78:W78"/>
  </mergeCells>
  <pageMargins left="0.11811023622047245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2"/>
  <sheetViews>
    <sheetView topLeftCell="A163" workbookViewId="0">
      <selection activeCell="M167" sqref="M167:X167"/>
    </sheetView>
  </sheetViews>
  <sheetFormatPr defaultRowHeight="14.25" x14ac:dyDescent="0.2"/>
  <cols>
    <col min="1" max="1" width="3" style="1" customWidth="1"/>
    <col min="2" max="2" width="14.5" customWidth="1"/>
    <col min="3" max="3" width="7.75" customWidth="1"/>
    <col min="4" max="4" width="7.625" customWidth="1"/>
    <col min="5" max="5" width="5.625" customWidth="1"/>
    <col min="6" max="6" width="4.25" customWidth="1"/>
    <col min="7" max="7" width="4.875" customWidth="1"/>
    <col min="8" max="8" width="3.875" customWidth="1"/>
    <col min="9" max="9" width="4.125" customWidth="1"/>
    <col min="10" max="10" width="4.5" customWidth="1"/>
    <col min="11" max="12" width="3.875" customWidth="1"/>
    <col min="13" max="13" width="4" customWidth="1"/>
    <col min="14" max="14" width="3.375" customWidth="1"/>
    <col min="15" max="15" width="5.5" customWidth="1"/>
    <col min="16" max="16" width="3.25" customWidth="1"/>
    <col min="17" max="17" width="4.125" customWidth="1"/>
    <col min="18" max="19" width="4.75" customWidth="1"/>
    <col min="20" max="20" width="5.625" customWidth="1"/>
    <col min="21" max="21" width="6.25" customWidth="1"/>
    <col min="22" max="22" width="6.125" customWidth="1"/>
    <col min="23" max="23" width="6.25" customWidth="1"/>
    <col min="24" max="24" width="10.5" style="782" customWidth="1"/>
  </cols>
  <sheetData>
    <row r="1" spans="1:24" ht="15" customHeight="1" x14ac:dyDescent="0.3">
      <c r="A1" s="870" t="s">
        <v>0</v>
      </c>
      <c r="B1" s="870"/>
      <c r="C1" s="870"/>
      <c r="D1" s="870"/>
      <c r="E1" s="870"/>
      <c r="F1" s="870"/>
      <c r="G1" s="870"/>
      <c r="H1" s="344"/>
      <c r="I1" s="344"/>
      <c r="J1" s="344"/>
      <c r="K1" s="344"/>
      <c r="L1" s="380"/>
      <c r="M1" s="380"/>
      <c r="N1" s="833" t="s">
        <v>221</v>
      </c>
      <c r="O1" s="833"/>
      <c r="P1" s="833"/>
      <c r="Q1" s="833"/>
      <c r="R1" s="833"/>
      <c r="S1" s="833"/>
      <c r="T1" s="833"/>
      <c r="U1" s="833"/>
      <c r="V1" s="833"/>
      <c r="W1" s="833"/>
      <c r="X1" s="833"/>
    </row>
    <row r="2" spans="1:24" ht="17.25" customHeight="1" x14ac:dyDescent="0.3">
      <c r="A2" s="833" t="s">
        <v>48</v>
      </c>
      <c r="B2" s="833"/>
      <c r="C2" s="833"/>
      <c r="D2" s="833"/>
      <c r="E2" s="833"/>
      <c r="F2" s="833"/>
      <c r="G2" s="833"/>
      <c r="H2" s="344"/>
      <c r="I2" s="344"/>
      <c r="J2" s="344"/>
      <c r="K2" s="344"/>
      <c r="L2" s="344"/>
      <c r="M2" s="344"/>
      <c r="N2" s="871" t="s">
        <v>552</v>
      </c>
      <c r="O2" s="871"/>
      <c r="P2" s="871"/>
      <c r="Q2" s="871"/>
      <c r="R2" s="871"/>
      <c r="S2" s="871"/>
      <c r="T2" s="871"/>
      <c r="U2" s="871"/>
      <c r="V2" s="871"/>
      <c r="W2" s="871"/>
      <c r="X2" s="871"/>
    </row>
    <row r="3" spans="1:24" ht="14.25" customHeight="1" x14ac:dyDescent="0.3">
      <c r="A3" s="347"/>
      <c r="B3" s="347"/>
      <c r="C3" s="347"/>
      <c r="D3" s="347"/>
      <c r="E3" s="347"/>
      <c r="F3" s="347"/>
      <c r="G3" s="347"/>
      <c r="H3" s="344"/>
      <c r="I3" s="344"/>
      <c r="J3" s="344"/>
      <c r="K3" s="344"/>
      <c r="L3" s="344"/>
      <c r="M3" s="344"/>
      <c r="N3" s="344"/>
      <c r="O3" s="347"/>
      <c r="P3" s="347"/>
      <c r="Q3" s="347"/>
      <c r="R3" s="347"/>
      <c r="S3" s="347"/>
      <c r="T3" s="347"/>
      <c r="U3" s="347"/>
      <c r="V3" s="347"/>
      <c r="W3" s="347"/>
      <c r="X3" s="777"/>
    </row>
    <row r="4" spans="1:24" ht="21" customHeight="1" x14ac:dyDescent="0.3">
      <c r="A4" s="908" t="s">
        <v>395</v>
      </c>
      <c r="B4" s="908"/>
      <c r="C4" s="908"/>
      <c r="D4" s="908"/>
      <c r="E4" s="908"/>
      <c r="F4" s="908"/>
      <c r="G4" s="908"/>
      <c r="H4" s="908"/>
      <c r="I4" s="908"/>
      <c r="J4" s="908"/>
      <c r="K4" s="908"/>
      <c r="L4" s="908"/>
      <c r="M4" s="908"/>
      <c r="N4" s="908"/>
      <c r="O4" s="908"/>
      <c r="P4" s="908"/>
      <c r="Q4" s="908"/>
      <c r="R4" s="908"/>
      <c r="S4" s="908"/>
      <c r="T4" s="908"/>
      <c r="U4" s="908"/>
      <c r="V4" s="908"/>
      <c r="W4" s="908"/>
      <c r="X4" s="908"/>
    </row>
    <row r="5" spans="1:24" ht="16.5" customHeight="1" x14ac:dyDescent="0.35">
      <c r="A5" s="890" t="s">
        <v>396</v>
      </c>
      <c r="B5" s="890"/>
      <c r="C5" s="890"/>
      <c r="D5" s="890"/>
      <c r="E5" s="890"/>
      <c r="F5" s="890"/>
      <c r="G5" s="890"/>
      <c r="H5" s="890"/>
      <c r="I5" s="890"/>
      <c r="J5" s="890"/>
      <c r="K5" s="890"/>
      <c r="L5" s="890"/>
      <c r="M5" s="890"/>
      <c r="N5" s="890"/>
      <c r="O5" s="890"/>
      <c r="P5" s="890"/>
      <c r="Q5" s="890"/>
      <c r="R5" s="890"/>
      <c r="S5" s="890"/>
      <c r="T5" s="890"/>
      <c r="U5" s="890"/>
      <c r="V5" s="890"/>
      <c r="W5" s="890"/>
      <c r="X5" s="890"/>
    </row>
    <row r="6" spans="1:24" ht="15" customHeight="1" thickBot="1" x14ac:dyDescent="0.3">
      <c r="A6" s="918" t="s">
        <v>223</v>
      </c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</row>
    <row r="7" spans="1:24" ht="24" customHeight="1" thickTop="1" x14ac:dyDescent="0.2">
      <c r="A7" s="919" t="s">
        <v>1</v>
      </c>
      <c r="B7" s="922" t="s">
        <v>2</v>
      </c>
      <c r="C7" s="913" t="s">
        <v>224</v>
      </c>
      <c r="D7" s="913" t="s">
        <v>78</v>
      </c>
      <c r="E7" s="909" t="s">
        <v>183</v>
      </c>
      <c r="F7" s="910"/>
      <c r="G7" s="910"/>
      <c r="H7" s="911"/>
      <c r="I7" s="909" t="s">
        <v>225</v>
      </c>
      <c r="J7" s="910"/>
      <c r="K7" s="910"/>
      <c r="L7" s="910"/>
      <c r="M7" s="910"/>
      <c r="N7" s="910"/>
      <c r="O7" s="910"/>
      <c r="P7" s="910"/>
      <c r="Q7" s="910"/>
      <c r="R7" s="910"/>
      <c r="S7" s="910"/>
      <c r="T7" s="911"/>
      <c r="U7" s="913" t="s">
        <v>226</v>
      </c>
      <c r="V7" s="913" t="s">
        <v>518</v>
      </c>
      <c r="W7" s="913" t="s">
        <v>55</v>
      </c>
      <c r="X7" s="915" t="s">
        <v>228</v>
      </c>
    </row>
    <row r="8" spans="1:24" ht="24" customHeight="1" x14ac:dyDescent="0.2">
      <c r="A8" s="920"/>
      <c r="B8" s="893"/>
      <c r="C8" s="895"/>
      <c r="D8" s="895"/>
      <c r="E8" s="902" t="s">
        <v>149</v>
      </c>
      <c r="F8" s="904" t="s">
        <v>229</v>
      </c>
      <c r="G8" s="904" t="s">
        <v>230</v>
      </c>
      <c r="H8" s="904" t="s">
        <v>231</v>
      </c>
      <c r="I8" s="886" t="s">
        <v>232</v>
      </c>
      <c r="J8" s="886" t="s">
        <v>233</v>
      </c>
      <c r="K8" s="886" t="s">
        <v>234</v>
      </c>
      <c r="L8" s="886" t="s">
        <v>156</v>
      </c>
      <c r="M8" s="886" t="s">
        <v>128</v>
      </c>
      <c r="N8" s="906" t="s">
        <v>127</v>
      </c>
      <c r="O8" s="906"/>
      <c r="P8" s="906" t="s">
        <v>397</v>
      </c>
      <c r="Q8" s="906"/>
      <c r="R8" s="886" t="s">
        <v>235</v>
      </c>
      <c r="S8" s="886" t="s">
        <v>129</v>
      </c>
      <c r="T8" s="886" t="s">
        <v>399</v>
      </c>
      <c r="U8" s="895"/>
      <c r="V8" s="895"/>
      <c r="W8" s="895"/>
      <c r="X8" s="916"/>
    </row>
    <row r="9" spans="1:24" ht="29.25" customHeight="1" x14ac:dyDescent="0.2">
      <c r="A9" s="921"/>
      <c r="B9" s="894"/>
      <c r="C9" s="887"/>
      <c r="D9" s="887"/>
      <c r="E9" s="903"/>
      <c r="F9" s="905"/>
      <c r="G9" s="905"/>
      <c r="H9" s="905"/>
      <c r="I9" s="887"/>
      <c r="J9" s="887"/>
      <c r="K9" s="887"/>
      <c r="L9" s="887"/>
      <c r="M9" s="887"/>
      <c r="N9" s="773" t="s">
        <v>398</v>
      </c>
      <c r="O9" s="773" t="s">
        <v>149</v>
      </c>
      <c r="P9" s="773" t="s">
        <v>398</v>
      </c>
      <c r="Q9" s="773" t="s">
        <v>149</v>
      </c>
      <c r="R9" s="887"/>
      <c r="S9" s="887"/>
      <c r="T9" s="887"/>
      <c r="U9" s="887"/>
      <c r="V9" s="887"/>
      <c r="W9" s="887"/>
      <c r="X9" s="917"/>
    </row>
    <row r="10" spans="1:24" ht="15.75" customHeight="1" x14ac:dyDescent="0.2">
      <c r="A10" s="914" t="s">
        <v>401</v>
      </c>
      <c r="B10" s="889"/>
      <c r="C10" s="771"/>
      <c r="D10" s="771"/>
      <c r="E10" s="383"/>
      <c r="F10" s="384"/>
      <c r="G10" s="384"/>
      <c r="H10" s="384"/>
      <c r="I10" s="771"/>
      <c r="J10" s="771"/>
      <c r="K10" s="771"/>
      <c r="L10" s="771"/>
      <c r="M10" s="771"/>
      <c r="N10" s="384"/>
      <c r="O10" s="384"/>
      <c r="P10" s="384"/>
      <c r="Q10" s="384"/>
      <c r="R10" s="771"/>
      <c r="S10" s="771"/>
      <c r="T10" s="772"/>
      <c r="U10" s="771"/>
      <c r="V10" s="771"/>
      <c r="W10" s="771"/>
      <c r="X10" s="784"/>
    </row>
    <row r="11" spans="1:24" ht="14.25" customHeight="1" x14ac:dyDescent="0.2">
      <c r="A11" s="785">
        <v>1</v>
      </c>
      <c r="B11" s="371" t="s">
        <v>54</v>
      </c>
      <c r="C11" s="348">
        <v>25029</v>
      </c>
      <c r="D11" s="349" t="s">
        <v>198</v>
      </c>
      <c r="E11" s="350">
        <v>5.42</v>
      </c>
      <c r="F11" s="349">
        <v>1</v>
      </c>
      <c r="G11" s="349">
        <v>2</v>
      </c>
      <c r="H11" s="349">
        <v>2016</v>
      </c>
      <c r="I11" s="349">
        <v>0.7</v>
      </c>
      <c r="J11" s="349">
        <v>0.3</v>
      </c>
      <c r="K11" s="349">
        <v>0.3</v>
      </c>
      <c r="L11" s="349"/>
      <c r="M11" s="349"/>
      <c r="N11" s="349">
        <v>60</v>
      </c>
      <c r="O11" s="351">
        <f>SUM(E11+I11+Q11+R11)*N11%</f>
        <v>3.6719999999999997</v>
      </c>
      <c r="P11" s="349"/>
      <c r="Q11" s="349"/>
      <c r="R11" s="349"/>
      <c r="S11" s="349"/>
      <c r="T11" s="351">
        <f>SUM(I11+J11+K11+L11+M11+O11+Q11+R11+S11)</f>
        <v>4.9719999999999995</v>
      </c>
      <c r="U11" s="351">
        <f>SUM(E11+T11)</f>
        <v>10.391999999999999</v>
      </c>
      <c r="V11" s="351">
        <f>SUM(E11+I11+Q11+R11)*23.5/100</f>
        <v>1.4381999999999999</v>
      </c>
      <c r="W11" s="351">
        <f>SUM(U11+V11)</f>
        <v>11.8302</v>
      </c>
      <c r="X11" s="786">
        <f>SUM(W11)*1300</f>
        <v>15379.26</v>
      </c>
    </row>
    <row r="12" spans="1:24" ht="15" customHeight="1" x14ac:dyDescent="0.2">
      <c r="A12" s="785">
        <v>2</v>
      </c>
      <c r="B12" s="371" t="s">
        <v>192</v>
      </c>
      <c r="C12" s="349" t="s">
        <v>236</v>
      </c>
      <c r="D12" s="349" t="s">
        <v>67</v>
      </c>
      <c r="E12" s="359">
        <v>4.4000000000000004</v>
      </c>
      <c r="F12" s="360">
        <v>1</v>
      </c>
      <c r="G12" s="360">
        <v>1</v>
      </c>
      <c r="H12" s="360">
        <v>2018</v>
      </c>
      <c r="I12" s="349">
        <v>0.5</v>
      </c>
      <c r="J12" s="349">
        <v>0.3</v>
      </c>
      <c r="K12" s="349"/>
      <c r="L12" s="349"/>
      <c r="M12" s="349"/>
      <c r="N12" s="349">
        <v>40</v>
      </c>
      <c r="O12" s="351">
        <f>SUM(E12+I12+Q12+R12)*N12%</f>
        <v>1.9600000000000002</v>
      </c>
      <c r="P12" s="349"/>
      <c r="Q12" s="349"/>
      <c r="R12" s="349"/>
      <c r="S12" s="349"/>
      <c r="T12" s="351">
        <f>SUM(I12+J12+K12+L12+M12+O12+Q12+R12+S12)</f>
        <v>2.7600000000000002</v>
      </c>
      <c r="U12" s="351">
        <f>SUM(E12+T12)</f>
        <v>7.16</v>
      </c>
      <c r="V12" s="351">
        <f t="shared" ref="V12:V79" si="0">SUM(E12+I12+Q12+R12)*23.5/100</f>
        <v>1.1515</v>
      </c>
      <c r="W12" s="351">
        <f t="shared" ref="W12:W80" si="1">SUM(U12+V12)</f>
        <v>8.3115000000000006</v>
      </c>
      <c r="X12" s="786">
        <f t="shared" ref="X12:X80" si="2">SUM(W12)*1300</f>
        <v>10804.95</v>
      </c>
    </row>
    <row r="13" spans="1:24" ht="13.5" customHeight="1" x14ac:dyDescent="0.2">
      <c r="A13" s="785">
        <v>3</v>
      </c>
      <c r="B13" s="371" t="s">
        <v>30</v>
      </c>
      <c r="C13" s="348">
        <v>24233</v>
      </c>
      <c r="D13" s="349" t="s">
        <v>66</v>
      </c>
      <c r="E13" s="359">
        <v>5.76</v>
      </c>
      <c r="F13" s="360">
        <v>1</v>
      </c>
      <c r="G13" s="360">
        <v>7</v>
      </c>
      <c r="H13" s="360">
        <v>2017</v>
      </c>
      <c r="I13" s="349">
        <v>0.5</v>
      </c>
      <c r="J13" s="349">
        <v>0.3</v>
      </c>
      <c r="K13" s="349"/>
      <c r="L13" s="349"/>
      <c r="M13" s="349"/>
      <c r="N13" s="349">
        <v>40</v>
      </c>
      <c r="O13" s="351">
        <f>SUM(E13+I13+Q13+R13)*N13%</f>
        <v>2.504</v>
      </c>
      <c r="P13" s="349"/>
      <c r="Q13" s="349"/>
      <c r="R13" s="349"/>
      <c r="S13" s="349"/>
      <c r="T13" s="351">
        <f>SUM(I13+J13+K13+L13+M13+O13+Q13+R13+S13)</f>
        <v>3.3040000000000003</v>
      </c>
      <c r="U13" s="351">
        <f>SUM(E13+T13)</f>
        <v>9.0640000000000001</v>
      </c>
      <c r="V13" s="351">
        <f t="shared" si="0"/>
        <v>1.4710999999999999</v>
      </c>
      <c r="W13" s="351">
        <f t="shared" si="1"/>
        <v>10.5351</v>
      </c>
      <c r="X13" s="786">
        <f t="shared" si="2"/>
        <v>13695.63</v>
      </c>
    </row>
    <row r="14" spans="1:24" ht="14.25" customHeight="1" x14ac:dyDescent="0.2">
      <c r="A14" s="787">
        <v>4</v>
      </c>
      <c r="B14" s="372" t="s">
        <v>237</v>
      </c>
      <c r="C14" s="352">
        <v>21367</v>
      </c>
      <c r="D14" s="353" t="s">
        <v>238</v>
      </c>
      <c r="E14" s="354">
        <v>6.78</v>
      </c>
      <c r="F14" s="353">
        <v>1</v>
      </c>
      <c r="G14" s="353">
        <v>12</v>
      </c>
      <c r="H14" s="353">
        <v>2017</v>
      </c>
      <c r="I14" s="353">
        <v>0.6</v>
      </c>
      <c r="J14" s="353">
        <v>0.3</v>
      </c>
      <c r="K14" s="353"/>
      <c r="L14" s="353"/>
      <c r="M14" s="353">
        <v>0.2</v>
      </c>
      <c r="N14" s="353">
        <v>40</v>
      </c>
      <c r="O14" s="351">
        <f>SUM(E14+I14+Q14+R14)*N14%</f>
        <v>3.1689600000000002</v>
      </c>
      <c r="P14" s="356">
        <v>8</v>
      </c>
      <c r="Q14" s="355">
        <f>SUM(E14)*P14/100</f>
        <v>0.54239999999999999</v>
      </c>
      <c r="R14" s="357"/>
      <c r="S14" s="353">
        <v>0.4</v>
      </c>
      <c r="T14" s="351">
        <f>SUM(I14+J14+K14+L14+M14+O14+Q14+R14+S14)</f>
        <v>5.21136</v>
      </c>
      <c r="U14" s="351">
        <f>SUM(E14+T14)</f>
        <v>11.99136</v>
      </c>
      <c r="V14" s="351">
        <f t="shared" si="0"/>
        <v>1.861764</v>
      </c>
      <c r="W14" s="351">
        <f t="shared" si="1"/>
        <v>13.853124000000001</v>
      </c>
      <c r="X14" s="786">
        <f t="shared" si="2"/>
        <v>18009.0612</v>
      </c>
    </row>
    <row r="15" spans="1:24" ht="14.25" customHeight="1" x14ac:dyDescent="0.2">
      <c r="A15" s="785">
        <v>5</v>
      </c>
      <c r="B15" s="371" t="s">
        <v>239</v>
      </c>
      <c r="C15" s="348">
        <v>24119</v>
      </c>
      <c r="D15" s="349" t="s">
        <v>112</v>
      </c>
      <c r="E15" s="350">
        <v>4.6500000000000004</v>
      </c>
      <c r="F15" s="349">
        <v>1</v>
      </c>
      <c r="G15" s="349">
        <v>7</v>
      </c>
      <c r="H15" s="349">
        <v>2015</v>
      </c>
      <c r="I15" s="349">
        <v>0.5</v>
      </c>
      <c r="J15" s="349">
        <v>0.3</v>
      </c>
      <c r="K15" s="349"/>
      <c r="L15" s="349"/>
      <c r="M15" s="349">
        <v>0.2</v>
      </c>
      <c r="N15" s="349">
        <v>40</v>
      </c>
      <c r="O15" s="351">
        <f>SUM(E15+I15+Q15+R15)*N15%</f>
        <v>2.06</v>
      </c>
      <c r="P15" s="349"/>
      <c r="Q15" s="355"/>
      <c r="R15" s="358"/>
      <c r="S15" s="349">
        <v>0.4</v>
      </c>
      <c r="T15" s="351">
        <f>SUM(I15+J15+K15+L15+M15+O15+Q15+R15+S15)</f>
        <v>3.46</v>
      </c>
      <c r="U15" s="351">
        <f>SUM(E15+T15)</f>
        <v>8.11</v>
      </c>
      <c r="V15" s="351">
        <f t="shared" si="0"/>
        <v>1.21025</v>
      </c>
      <c r="W15" s="351">
        <f t="shared" si="1"/>
        <v>9.3202499999999997</v>
      </c>
      <c r="X15" s="786">
        <f t="shared" si="2"/>
        <v>12116.324999999999</v>
      </c>
    </row>
    <row r="16" spans="1:24" ht="14.25" customHeight="1" x14ac:dyDescent="0.2">
      <c r="A16" s="912" t="s">
        <v>400</v>
      </c>
      <c r="B16" s="885"/>
      <c r="C16" s="770"/>
      <c r="D16" s="349"/>
      <c r="E16" s="350"/>
      <c r="F16" s="349"/>
      <c r="G16" s="349"/>
      <c r="H16" s="349"/>
      <c r="I16" s="349"/>
      <c r="J16" s="349"/>
      <c r="K16" s="349"/>
      <c r="L16" s="349"/>
      <c r="M16" s="349"/>
      <c r="N16" s="349"/>
      <c r="O16" s="351"/>
      <c r="P16" s="349"/>
      <c r="Q16" s="355"/>
      <c r="R16" s="358"/>
      <c r="S16" s="349"/>
      <c r="T16" s="351"/>
      <c r="U16" s="351"/>
      <c r="V16" s="351">
        <f t="shared" si="0"/>
        <v>0</v>
      </c>
      <c r="W16" s="351"/>
      <c r="X16" s="786">
        <f t="shared" si="2"/>
        <v>0</v>
      </c>
    </row>
    <row r="17" spans="1:24" ht="14.25" customHeight="1" x14ac:dyDescent="0.2">
      <c r="A17" s="785">
        <v>6</v>
      </c>
      <c r="B17" s="371" t="s">
        <v>34</v>
      </c>
      <c r="C17" s="348">
        <v>28045</v>
      </c>
      <c r="D17" s="349">
        <v>6031</v>
      </c>
      <c r="E17" s="359">
        <v>3.99</v>
      </c>
      <c r="F17" s="360">
        <v>15</v>
      </c>
      <c r="G17" s="360">
        <v>7</v>
      </c>
      <c r="H17" s="360">
        <v>2017</v>
      </c>
      <c r="I17" s="349">
        <v>0.4</v>
      </c>
      <c r="J17" s="349">
        <v>0.3</v>
      </c>
      <c r="K17" s="349">
        <v>0.2</v>
      </c>
      <c r="L17" s="349"/>
      <c r="M17" s="349"/>
      <c r="N17" s="349"/>
      <c r="O17" s="351"/>
      <c r="P17" s="349"/>
      <c r="Q17" s="355"/>
      <c r="R17" s="349"/>
      <c r="S17" s="349"/>
      <c r="T17" s="351">
        <f t="shared" ref="T17:T23" si="3">SUM(I17+J17+K17+L17+M17+O17+Q17+R17+S17)</f>
        <v>0.89999999999999991</v>
      </c>
      <c r="U17" s="351">
        <f t="shared" ref="U17:U23" si="4">SUM(E17+T17)</f>
        <v>4.8900000000000006</v>
      </c>
      <c r="V17" s="351">
        <f t="shared" si="0"/>
        <v>1.0316500000000002</v>
      </c>
      <c r="W17" s="351">
        <f t="shared" si="1"/>
        <v>5.9216500000000005</v>
      </c>
      <c r="X17" s="786">
        <f t="shared" si="2"/>
        <v>7698.1450000000004</v>
      </c>
    </row>
    <row r="18" spans="1:24" ht="14.25" customHeight="1" x14ac:dyDescent="0.2">
      <c r="A18" s="785">
        <v>7</v>
      </c>
      <c r="B18" s="371" t="s">
        <v>240</v>
      </c>
      <c r="C18" s="349" t="s">
        <v>241</v>
      </c>
      <c r="D18" s="349" t="s">
        <v>74</v>
      </c>
      <c r="E18" s="350">
        <v>3.03</v>
      </c>
      <c r="F18" s="349">
        <v>1</v>
      </c>
      <c r="G18" s="349">
        <v>10</v>
      </c>
      <c r="H18" s="349">
        <v>2016</v>
      </c>
      <c r="I18" s="349">
        <v>0.3</v>
      </c>
      <c r="J18" s="349">
        <v>0.3</v>
      </c>
      <c r="K18" s="349"/>
      <c r="L18" s="349"/>
      <c r="M18" s="349"/>
      <c r="N18" s="349"/>
      <c r="O18" s="351"/>
      <c r="P18" s="349"/>
      <c r="Q18" s="355"/>
      <c r="R18" s="349"/>
      <c r="S18" s="349"/>
      <c r="T18" s="351">
        <f t="shared" si="3"/>
        <v>0.6</v>
      </c>
      <c r="U18" s="351">
        <f t="shared" si="4"/>
        <v>3.63</v>
      </c>
      <c r="V18" s="351">
        <f t="shared" si="0"/>
        <v>0.78254999999999997</v>
      </c>
      <c r="W18" s="351">
        <f t="shared" si="1"/>
        <v>4.4125499999999995</v>
      </c>
      <c r="X18" s="786">
        <f t="shared" si="2"/>
        <v>5736.3149999999996</v>
      </c>
    </row>
    <row r="19" spans="1:24" ht="14.25" customHeight="1" x14ac:dyDescent="0.2">
      <c r="A19" s="785">
        <v>8</v>
      </c>
      <c r="B19" s="371" t="s">
        <v>242</v>
      </c>
      <c r="C19" s="349" t="s">
        <v>243</v>
      </c>
      <c r="D19" s="349">
        <v>6032</v>
      </c>
      <c r="E19" s="350">
        <v>2.66</v>
      </c>
      <c r="F19" s="349">
        <v>1</v>
      </c>
      <c r="G19" s="349">
        <v>11</v>
      </c>
      <c r="H19" s="349">
        <v>2016</v>
      </c>
      <c r="I19" s="349"/>
      <c r="J19" s="349">
        <v>0.3</v>
      </c>
      <c r="K19" s="349"/>
      <c r="L19" s="349"/>
      <c r="M19" s="349"/>
      <c r="N19" s="349"/>
      <c r="O19" s="351"/>
      <c r="P19" s="349"/>
      <c r="Q19" s="355"/>
      <c r="R19" s="349"/>
      <c r="S19" s="349"/>
      <c r="T19" s="351">
        <f t="shared" si="3"/>
        <v>0.3</v>
      </c>
      <c r="U19" s="351">
        <f t="shared" si="4"/>
        <v>2.96</v>
      </c>
      <c r="V19" s="351">
        <f t="shared" si="0"/>
        <v>0.6251000000000001</v>
      </c>
      <c r="W19" s="351">
        <f t="shared" si="1"/>
        <v>3.5851000000000002</v>
      </c>
      <c r="X19" s="786">
        <f t="shared" si="2"/>
        <v>4660.63</v>
      </c>
    </row>
    <row r="20" spans="1:24" ht="14.25" customHeight="1" x14ac:dyDescent="0.2">
      <c r="A20" s="785">
        <v>9</v>
      </c>
      <c r="B20" s="371" t="s">
        <v>244</v>
      </c>
      <c r="C20" s="349" t="s">
        <v>245</v>
      </c>
      <c r="D20" s="349">
        <v>6032</v>
      </c>
      <c r="E20" s="350">
        <v>2.66</v>
      </c>
      <c r="F20" s="349">
        <v>7</v>
      </c>
      <c r="G20" s="349">
        <v>10</v>
      </c>
      <c r="H20" s="349">
        <v>2017</v>
      </c>
      <c r="I20" s="349"/>
      <c r="J20" s="349">
        <v>0.3</v>
      </c>
      <c r="K20" s="349"/>
      <c r="L20" s="349"/>
      <c r="M20" s="349"/>
      <c r="N20" s="349"/>
      <c r="O20" s="351"/>
      <c r="P20" s="349"/>
      <c r="Q20" s="355"/>
      <c r="R20" s="349"/>
      <c r="S20" s="349"/>
      <c r="T20" s="351">
        <f t="shared" si="3"/>
        <v>0.3</v>
      </c>
      <c r="U20" s="351">
        <f t="shared" si="4"/>
        <v>2.96</v>
      </c>
      <c r="V20" s="351">
        <f t="shared" si="0"/>
        <v>0.6251000000000001</v>
      </c>
      <c r="W20" s="351">
        <f t="shared" si="1"/>
        <v>3.5851000000000002</v>
      </c>
      <c r="X20" s="786">
        <f t="shared" si="2"/>
        <v>4660.63</v>
      </c>
    </row>
    <row r="21" spans="1:24" ht="14.25" customHeight="1" x14ac:dyDescent="0.2">
      <c r="A21" s="785">
        <v>10</v>
      </c>
      <c r="B21" s="371" t="s">
        <v>246</v>
      </c>
      <c r="C21" s="348">
        <v>29531</v>
      </c>
      <c r="D21" s="349" t="s">
        <v>74</v>
      </c>
      <c r="E21" s="359">
        <v>2.72</v>
      </c>
      <c r="F21" s="360">
        <v>13</v>
      </c>
      <c r="G21" s="360">
        <v>4</v>
      </c>
      <c r="H21" s="360">
        <v>2018</v>
      </c>
      <c r="I21" s="349"/>
      <c r="J21" s="349">
        <v>0.3</v>
      </c>
      <c r="K21" s="349"/>
      <c r="L21" s="349"/>
      <c r="M21" s="349"/>
      <c r="N21" s="349"/>
      <c r="O21" s="351"/>
      <c r="P21" s="349"/>
      <c r="Q21" s="355"/>
      <c r="R21" s="349"/>
      <c r="S21" s="349"/>
      <c r="T21" s="351">
        <f t="shared" si="3"/>
        <v>0.3</v>
      </c>
      <c r="U21" s="351">
        <f t="shared" si="4"/>
        <v>3.02</v>
      </c>
      <c r="V21" s="351">
        <f t="shared" si="0"/>
        <v>0.63919999999999999</v>
      </c>
      <c r="W21" s="351">
        <f t="shared" si="1"/>
        <v>3.6592000000000002</v>
      </c>
      <c r="X21" s="786">
        <f t="shared" si="2"/>
        <v>4756.96</v>
      </c>
    </row>
    <row r="22" spans="1:24" ht="14.25" customHeight="1" x14ac:dyDescent="0.2">
      <c r="A22" s="785">
        <v>11</v>
      </c>
      <c r="B22" s="371" t="s">
        <v>247</v>
      </c>
      <c r="C22" s="348" t="s">
        <v>248</v>
      </c>
      <c r="D22" s="349" t="s">
        <v>249</v>
      </c>
      <c r="E22" s="350">
        <v>2.67</v>
      </c>
      <c r="F22" s="349">
        <v>1</v>
      </c>
      <c r="G22" s="349">
        <v>12</v>
      </c>
      <c r="H22" s="349">
        <v>2015</v>
      </c>
      <c r="I22" s="349">
        <v>0.3</v>
      </c>
      <c r="J22" s="349">
        <v>0.3</v>
      </c>
      <c r="K22" s="349"/>
      <c r="L22" s="349"/>
      <c r="M22" s="349"/>
      <c r="N22" s="349"/>
      <c r="O22" s="351"/>
      <c r="P22" s="349"/>
      <c r="Q22" s="355"/>
      <c r="R22" s="358"/>
      <c r="S22" s="349"/>
      <c r="T22" s="351">
        <f t="shared" si="3"/>
        <v>0.6</v>
      </c>
      <c r="U22" s="351">
        <f t="shared" si="4"/>
        <v>3.27</v>
      </c>
      <c r="V22" s="351">
        <f t="shared" si="0"/>
        <v>0.69794999999999985</v>
      </c>
      <c r="W22" s="351">
        <f t="shared" si="1"/>
        <v>3.9679500000000001</v>
      </c>
      <c r="X22" s="786">
        <f t="shared" si="2"/>
        <v>5158.335</v>
      </c>
    </row>
    <row r="23" spans="1:24" ht="14.25" customHeight="1" x14ac:dyDescent="0.2">
      <c r="A23" s="785">
        <v>12</v>
      </c>
      <c r="B23" s="371" t="s">
        <v>250</v>
      </c>
      <c r="C23" s="348">
        <v>32005</v>
      </c>
      <c r="D23" s="349" t="s">
        <v>251</v>
      </c>
      <c r="E23" s="350">
        <v>2.72</v>
      </c>
      <c r="F23" s="349">
        <v>1</v>
      </c>
      <c r="G23" s="349">
        <v>6</v>
      </c>
      <c r="H23" s="349">
        <v>2016</v>
      </c>
      <c r="I23" s="349"/>
      <c r="J23" s="349">
        <v>0.3</v>
      </c>
      <c r="K23" s="349"/>
      <c r="L23" s="349"/>
      <c r="M23" s="349"/>
      <c r="N23" s="349"/>
      <c r="O23" s="351"/>
      <c r="P23" s="349"/>
      <c r="Q23" s="355"/>
      <c r="R23" s="358"/>
      <c r="S23" s="349"/>
      <c r="T23" s="351">
        <f t="shared" si="3"/>
        <v>0.3</v>
      </c>
      <c r="U23" s="351">
        <f t="shared" si="4"/>
        <v>3.02</v>
      </c>
      <c r="V23" s="351">
        <f t="shared" si="0"/>
        <v>0.63919999999999999</v>
      </c>
      <c r="W23" s="351">
        <f t="shared" si="1"/>
        <v>3.6592000000000002</v>
      </c>
      <c r="X23" s="786">
        <f t="shared" si="2"/>
        <v>4756.96</v>
      </c>
    </row>
    <row r="24" spans="1:24" ht="14.25" customHeight="1" x14ac:dyDescent="0.2">
      <c r="A24" s="912" t="s">
        <v>252</v>
      </c>
      <c r="B24" s="885"/>
      <c r="C24" s="770"/>
      <c r="D24" s="349"/>
      <c r="E24" s="350"/>
      <c r="F24" s="349"/>
      <c r="G24" s="349"/>
      <c r="H24" s="349"/>
      <c r="I24" s="349"/>
      <c r="J24" s="349"/>
      <c r="K24" s="349"/>
      <c r="L24" s="349"/>
      <c r="M24" s="349"/>
      <c r="N24" s="349"/>
      <c r="O24" s="351"/>
      <c r="P24" s="349"/>
      <c r="Q24" s="355"/>
      <c r="R24" s="358"/>
      <c r="S24" s="349"/>
      <c r="T24" s="351"/>
      <c r="U24" s="351"/>
      <c r="V24" s="351">
        <f t="shared" si="0"/>
        <v>0</v>
      </c>
      <c r="W24" s="351"/>
      <c r="X24" s="786">
        <f t="shared" si="2"/>
        <v>0</v>
      </c>
    </row>
    <row r="25" spans="1:24" ht="14.25" customHeight="1" x14ac:dyDescent="0.2">
      <c r="A25" s="785">
        <v>13</v>
      </c>
      <c r="B25" s="371" t="s">
        <v>53</v>
      </c>
      <c r="C25" s="349" t="s">
        <v>253</v>
      </c>
      <c r="D25" s="349" t="s">
        <v>59</v>
      </c>
      <c r="E25" s="350">
        <v>4.0599999999999996</v>
      </c>
      <c r="F25" s="349">
        <v>1</v>
      </c>
      <c r="G25" s="349">
        <v>7</v>
      </c>
      <c r="H25" s="349">
        <v>2017</v>
      </c>
      <c r="I25" s="349">
        <v>0.4</v>
      </c>
      <c r="J25" s="349">
        <v>0.3</v>
      </c>
      <c r="K25" s="349"/>
      <c r="L25" s="349"/>
      <c r="M25" s="349"/>
      <c r="N25" s="349">
        <v>40</v>
      </c>
      <c r="O25" s="351">
        <f>SUM(E25+I25+Q25+R25)*N25%</f>
        <v>1.8652000000000002</v>
      </c>
      <c r="P25" s="360">
        <v>5</v>
      </c>
      <c r="Q25" s="355">
        <f t="shared" ref="Q25:Q76" si="5">SUM(E25)*P25/100</f>
        <v>0.20299999999999996</v>
      </c>
      <c r="R25" s="349"/>
      <c r="S25" s="349"/>
      <c r="T25" s="351">
        <f>SUM(I25+J25+K25+L25+M25+O25+Q25+R25+S25)</f>
        <v>2.7681999999999998</v>
      </c>
      <c r="U25" s="351">
        <f>SUM(E25+T25)</f>
        <v>6.8281999999999989</v>
      </c>
      <c r="V25" s="351">
        <f t="shared" si="0"/>
        <v>1.0958049999999999</v>
      </c>
      <c r="W25" s="351">
        <f t="shared" si="1"/>
        <v>7.9240049999999993</v>
      </c>
      <c r="X25" s="786">
        <f t="shared" si="2"/>
        <v>10301.206499999998</v>
      </c>
    </row>
    <row r="26" spans="1:24" ht="14.25" customHeight="1" x14ac:dyDescent="0.2">
      <c r="A26" s="785">
        <v>14</v>
      </c>
      <c r="B26" s="371" t="s">
        <v>35</v>
      </c>
      <c r="C26" s="348">
        <v>25802</v>
      </c>
      <c r="D26" s="349" t="s">
        <v>59</v>
      </c>
      <c r="E26" s="359">
        <v>3.46</v>
      </c>
      <c r="F26" s="360">
        <v>8</v>
      </c>
      <c r="G26" s="360">
        <v>1</v>
      </c>
      <c r="H26" s="360">
        <v>2018</v>
      </c>
      <c r="I26" s="349">
        <v>0.3</v>
      </c>
      <c r="J26" s="349">
        <v>0.3</v>
      </c>
      <c r="K26" s="349"/>
      <c r="L26" s="349"/>
      <c r="M26" s="349"/>
      <c r="N26" s="349">
        <v>40</v>
      </c>
      <c r="O26" s="351">
        <f>SUM(E26+I26+Q26+R26)*N26%</f>
        <v>1.504</v>
      </c>
      <c r="P26" s="349"/>
      <c r="Q26" s="355"/>
      <c r="R26" s="358"/>
      <c r="S26" s="349"/>
      <c r="T26" s="351">
        <f>SUM(I26+J26+K26+L26+M26+O26+Q26+R26+S26)</f>
        <v>2.1040000000000001</v>
      </c>
      <c r="U26" s="351">
        <f>SUM(E26+T26)</f>
        <v>5.5640000000000001</v>
      </c>
      <c r="V26" s="351">
        <f t="shared" si="0"/>
        <v>0.88359999999999994</v>
      </c>
      <c r="W26" s="351">
        <f t="shared" si="1"/>
        <v>6.4475999999999996</v>
      </c>
      <c r="X26" s="786">
        <f t="shared" si="2"/>
        <v>8381.8799999999992</v>
      </c>
    </row>
    <row r="27" spans="1:24" ht="14.25" customHeight="1" x14ac:dyDescent="0.2">
      <c r="A27" s="785">
        <v>15</v>
      </c>
      <c r="B27" s="371" t="s">
        <v>254</v>
      </c>
      <c r="C27" s="348">
        <v>26368</v>
      </c>
      <c r="D27" s="361" t="s">
        <v>64</v>
      </c>
      <c r="E27" s="350">
        <v>2.91</v>
      </c>
      <c r="F27" s="349">
        <v>1</v>
      </c>
      <c r="G27" s="349">
        <v>7</v>
      </c>
      <c r="H27" s="349">
        <v>2017</v>
      </c>
      <c r="I27" s="349">
        <v>0.3</v>
      </c>
      <c r="J27" s="349">
        <v>0.3</v>
      </c>
      <c r="K27" s="349"/>
      <c r="L27" s="349"/>
      <c r="M27" s="349">
        <v>0.2</v>
      </c>
      <c r="N27" s="349">
        <v>40</v>
      </c>
      <c r="O27" s="351">
        <f>SUM(E27+I27+Q27+R27)*N27%</f>
        <v>1.284</v>
      </c>
      <c r="P27" s="349"/>
      <c r="Q27" s="355"/>
      <c r="R27" s="349"/>
      <c r="S27" s="349"/>
      <c r="T27" s="351">
        <f>SUM(I27+J27+K27+L27+M27+O27+Q27+R27+S27)</f>
        <v>2.0840000000000001</v>
      </c>
      <c r="U27" s="351">
        <f>SUM(E27+T27)</f>
        <v>4.9939999999999998</v>
      </c>
      <c r="V27" s="351">
        <f t="shared" si="0"/>
        <v>0.75435000000000008</v>
      </c>
      <c r="W27" s="351">
        <f t="shared" si="1"/>
        <v>5.7483500000000003</v>
      </c>
      <c r="X27" s="786">
        <f t="shared" si="2"/>
        <v>7472.8550000000005</v>
      </c>
    </row>
    <row r="28" spans="1:24" ht="14.25" customHeight="1" x14ac:dyDescent="0.2">
      <c r="A28" s="785">
        <v>16</v>
      </c>
      <c r="B28" s="371" t="s">
        <v>255</v>
      </c>
      <c r="C28" s="349" t="s">
        <v>256</v>
      </c>
      <c r="D28" s="349">
        <v>16122</v>
      </c>
      <c r="E28" s="350">
        <v>3.45</v>
      </c>
      <c r="F28" s="349">
        <v>1</v>
      </c>
      <c r="G28" s="349">
        <v>12</v>
      </c>
      <c r="H28" s="349">
        <v>2017</v>
      </c>
      <c r="I28" s="349"/>
      <c r="J28" s="349">
        <v>0.3</v>
      </c>
      <c r="K28" s="349"/>
      <c r="L28" s="349"/>
      <c r="M28" s="349">
        <v>0.4</v>
      </c>
      <c r="N28" s="349">
        <v>40</v>
      </c>
      <c r="O28" s="351">
        <f>SUM(E28+I28+Q28+R28)*N28%</f>
        <v>1.3800000000000001</v>
      </c>
      <c r="P28" s="349"/>
      <c r="Q28" s="355"/>
      <c r="R28" s="349"/>
      <c r="S28" s="349"/>
      <c r="T28" s="351">
        <f>SUM(I28+J28+K28+L28+M28+O28+Q28+R28+S28)</f>
        <v>2.08</v>
      </c>
      <c r="U28" s="351">
        <f>SUM(E28+T28)</f>
        <v>5.53</v>
      </c>
      <c r="V28" s="351">
        <f t="shared" si="0"/>
        <v>0.81075000000000008</v>
      </c>
      <c r="W28" s="351">
        <f t="shared" si="1"/>
        <v>6.3407499999999999</v>
      </c>
      <c r="X28" s="786">
        <f t="shared" si="2"/>
        <v>8242.9750000000004</v>
      </c>
    </row>
    <row r="29" spans="1:24" ht="14.25" customHeight="1" x14ac:dyDescent="0.2">
      <c r="A29" s="912" t="s">
        <v>257</v>
      </c>
      <c r="B29" s="885"/>
      <c r="C29" s="770"/>
      <c r="D29" s="349"/>
      <c r="E29" s="350"/>
      <c r="F29" s="349"/>
      <c r="G29" s="349"/>
      <c r="H29" s="349"/>
      <c r="I29" s="349"/>
      <c r="J29" s="349"/>
      <c r="K29" s="349"/>
      <c r="L29" s="349"/>
      <c r="M29" s="349"/>
      <c r="N29" s="349"/>
      <c r="O29" s="351"/>
      <c r="P29" s="349"/>
      <c r="Q29" s="355"/>
      <c r="R29" s="358"/>
      <c r="S29" s="349"/>
      <c r="T29" s="351"/>
      <c r="U29" s="351"/>
      <c r="V29" s="351">
        <f t="shared" si="0"/>
        <v>0</v>
      </c>
      <c r="W29" s="351"/>
      <c r="X29" s="786">
        <f t="shared" si="2"/>
        <v>0</v>
      </c>
    </row>
    <row r="30" spans="1:24" ht="14.25" customHeight="1" x14ac:dyDescent="0.2">
      <c r="A30" s="785">
        <v>17</v>
      </c>
      <c r="B30" s="371" t="s">
        <v>258</v>
      </c>
      <c r="C30" s="348">
        <v>30189</v>
      </c>
      <c r="D30" s="349" t="s">
        <v>112</v>
      </c>
      <c r="E30" s="350">
        <v>3.33</v>
      </c>
      <c r="F30" s="349">
        <v>1</v>
      </c>
      <c r="G30" s="349">
        <v>11</v>
      </c>
      <c r="H30" s="349">
        <v>2017</v>
      </c>
      <c r="I30" s="349">
        <v>0.4</v>
      </c>
      <c r="J30" s="349">
        <v>0.3</v>
      </c>
      <c r="K30" s="349"/>
      <c r="L30" s="349"/>
      <c r="M30" s="349"/>
      <c r="N30" s="349">
        <v>40</v>
      </c>
      <c r="O30" s="351">
        <f t="shared" ref="O30:O40" si="6">SUM(E30+I30+Q30+R30)*N30%</f>
        <v>1.492</v>
      </c>
      <c r="P30" s="349"/>
      <c r="Q30" s="355"/>
      <c r="R30" s="358"/>
      <c r="S30" s="353"/>
      <c r="T30" s="351">
        <f t="shared" ref="T30:T40" si="7">SUM(I30+J30+K30+L30+M30+O30+Q30+R30+S30)</f>
        <v>2.1920000000000002</v>
      </c>
      <c r="U30" s="351">
        <f t="shared" ref="U30:U40" si="8">SUM(E30+T30)</f>
        <v>5.5220000000000002</v>
      </c>
      <c r="V30" s="351">
        <f t="shared" si="0"/>
        <v>0.87655000000000005</v>
      </c>
      <c r="W30" s="351">
        <f t="shared" si="1"/>
        <v>6.3985500000000002</v>
      </c>
      <c r="X30" s="786">
        <f t="shared" si="2"/>
        <v>8318.1149999999998</v>
      </c>
    </row>
    <row r="31" spans="1:24" ht="14.25" customHeight="1" x14ac:dyDescent="0.2">
      <c r="A31" s="785">
        <v>18</v>
      </c>
      <c r="B31" s="371" t="s">
        <v>259</v>
      </c>
      <c r="C31" s="349" t="s">
        <v>260</v>
      </c>
      <c r="D31" s="349" t="s">
        <v>59</v>
      </c>
      <c r="E31" s="350">
        <v>4.0599999999999996</v>
      </c>
      <c r="F31" s="349">
        <v>1</v>
      </c>
      <c r="G31" s="349">
        <v>12</v>
      </c>
      <c r="H31" s="349">
        <v>2017</v>
      </c>
      <c r="I31" s="349">
        <v>0.3</v>
      </c>
      <c r="J31" s="349">
        <v>0.3</v>
      </c>
      <c r="K31" s="349"/>
      <c r="L31" s="349"/>
      <c r="M31" s="349"/>
      <c r="N31" s="349">
        <v>40</v>
      </c>
      <c r="O31" s="351">
        <f t="shared" si="6"/>
        <v>1.9063999999999997</v>
      </c>
      <c r="P31" s="360">
        <v>10</v>
      </c>
      <c r="Q31" s="355">
        <f t="shared" si="5"/>
        <v>0.40599999999999992</v>
      </c>
      <c r="R31" s="349"/>
      <c r="S31" s="349"/>
      <c r="T31" s="351">
        <f t="shared" si="7"/>
        <v>2.9123999999999999</v>
      </c>
      <c r="U31" s="351">
        <f t="shared" si="8"/>
        <v>6.9723999999999995</v>
      </c>
      <c r="V31" s="351">
        <f t="shared" si="0"/>
        <v>1.1200099999999997</v>
      </c>
      <c r="W31" s="351">
        <f t="shared" si="1"/>
        <v>8.0924099999999992</v>
      </c>
      <c r="X31" s="786">
        <f t="shared" si="2"/>
        <v>10520.133</v>
      </c>
    </row>
    <row r="32" spans="1:24" ht="14.25" customHeight="1" x14ac:dyDescent="0.2">
      <c r="A32" s="785">
        <v>19</v>
      </c>
      <c r="B32" s="371" t="s">
        <v>261</v>
      </c>
      <c r="C32" s="348">
        <v>31538</v>
      </c>
      <c r="D32" s="349" t="s">
        <v>59</v>
      </c>
      <c r="E32" s="350">
        <v>2.46</v>
      </c>
      <c r="F32" s="349">
        <v>2</v>
      </c>
      <c r="G32" s="349">
        <v>12</v>
      </c>
      <c r="H32" s="349">
        <v>2016</v>
      </c>
      <c r="I32" s="349"/>
      <c r="J32" s="349">
        <v>0.3</v>
      </c>
      <c r="K32" s="349"/>
      <c r="L32" s="349"/>
      <c r="M32" s="349">
        <v>0.2</v>
      </c>
      <c r="N32" s="349">
        <v>40</v>
      </c>
      <c r="O32" s="351">
        <f t="shared" si="6"/>
        <v>0.98399999999999999</v>
      </c>
      <c r="P32" s="349"/>
      <c r="Q32" s="355"/>
      <c r="R32" s="349"/>
      <c r="S32" s="349"/>
      <c r="T32" s="351">
        <f t="shared" si="7"/>
        <v>1.484</v>
      </c>
      <c r="U32" s="351">
        <f t="shared" si="8"/>
        <v>3.944</v>
      </c>
      <c r="V32" s="351">
        <f t="shared" si="0"/>
        <v>0.57810000000000006</v>
      </c>
      <c r="W32" s="351">
        <f t="shared" si="1"/>
        <v>4.5221</v>
      </c>
      <c r="X32" s="786">
        <f t="shared" si="2"/>
        <v>5878.73</v>
      </c>
    </row>
    <row r="33" spans="1:24" ht="13.5" customHeight="1" x14ac:dyDescent="0.2">
      <c r="A33" s="785">
        <v>20</v>
      </c>
      <c r="B33" s="371" t="s">
        <v>16</v>
      </c>
      <c r="C33" s="348">
        <v>32426</v>
      </c>
      <c r="D33" s="349" t="s">
        <v>59</v>
      </c>
      <c r="E33" s="359">
        <v>2.46</v>
      </c>
      <c r="F33" s="360">
        <v>13</v>
      </c>
      <c r="G33" s="360">
        <v>4</v>
      </c>
      <c r="H33" s="360">
        <v>2018</v>
      </c>
      <c r="I33" s="349"/>
      <c r="J33" s="349">
        <v>0.3</v>
      </c>
      <c r="K33" s="349"/>
      <c r="L33" s="349"/>
      <c r="M33" s="349"/>
      <c r="N33" s="349">
        <v>40</v>
      </c>
      <c r="O33" s="351">
        <f t="shared" si="6"/>
        <v>0.98399999999999999</v>
      </c>
      <c r="P33" s="349"/>
      <c r="Q33" s="355"/>
      <c r="R33" s="349"/>
      <c r="S33" s="349"/>
      <c r="T33" s="351">
        <f t="shared" si="7"/>
        <v>1.284</v>
      </c>
      <c r="U33" s="351">
        <f t="shared" si="8"/>
        <v>3.7439999999999998</v>
      </c>
      <c r="V33" s="351">
        <f t="shared" si="0"/>
        <v>0.57810000000000006</v>
      </c>
      <c r="W33" s="351">
        <f t="shared" si="1"/>
        <v>4.3220999999999998</v>
      </c>
      <c r="X33" s="786">
        <f t="shared" si="2"/>
        <v>5618.73</v>
      </c>
    </row>
    <row r="34" spans="1:24" ht="15.75" customHeight="1" x14ac:dyDescent="0.2">
      <c r="A34" s="788">
        <v>21</v>
      </c>
      <c r="B34" s="371" t="s">
        <v>207</v>
      </c>
      <c r="C34" s="348">
        <v>32213</v>
      </c>
      <c r="D34" s="349" t="s">
        <v>208</v>
      </c>
      <c r="E34" s="359">
        <v>2.34</v>
      </c>
      <c r="F34" s="360">
        <v>1</v>
      </c>
      <c r="G34" s="360">
        <v>2</v>
      </c>
      <c r="H34" s="360">
        <v>2018</v>
      </c>
      <c r="I34" s="349"/>
      <c r="J34" s="349">
        <v>0.3</v>
      </c>
      <c r="K34" s="349"/>
      <c r="L34" s="349"/>
      <c r="M34" s="349"/>
      <c r="N34" s="349"/>
      <c r="O34" s="351"/>
      <c r="P34" s="349"/>
      <c r="Q34" s="349"/>
      <c r="R34" s="358"/>
      <c r="S34" s="370"/>
      <c r="T34" s="351">
        <f t="shared" si="7"/>
        <v>0.3</v>
      </c>
      <c r="U34" s="351">
        <f t="shared" si="8"/>
        <v>2.6399999999999997</v>
      </c>
      <c r="V34" s="351">
        <f t="shared" si="0"/>
        <v>0.54989999999999994</v>
      </c>
      <c r="W34" s="351">
        <f t="shared" si="1"/>
        <v>3.1898999999999997</v>
      </c>
      <c r="X34" s="786">
        <f t="shared" si="2"/>
        <v>4146.87</v>
      </c>
    </row>
    <row r="35" spans="1:24" ht="20.25" customHeight="1" x14ac:dyDescent="0.2">
      <c r="A35" s="923" t="s">
        <v>1</v>
      </c>
      <c r="B35" s="892" t="s">
        <v>2</v>
      </c>
      <c r="C35" s="886" t="s">
        <v>224</v>
      </c>
      <c r="D35" s="886" t="s">
        <v>78</v>
      </c>
      <c r="E35" s="896" t="s">
        <v>183</v>
      </c>
      <c r="F35" s="897"/>
      <c r="G35" s="897"/>
      <c r="H35" s="898"/>
      <c r="I35" s="896" t="s">
        <v>225</v>
      </c>
      <c r="J35" s="897"/>
      <c r="K35" s="897"/>
      <c r="L35" s="897"/>
      <c r="M35" s="897"/>
      <c r="N35" s="897"/>
      <c r="O35" s="897"/>
      <c r="P35" s="897"/>
      <c r="Q35" s="897"/>
      <c r="R35" s="897"/>
      <c r="S35" s="897"/>
      <c r="T35" s="898"/>
      <c r="U35" s="886" t="s">
        <v>226</v>
      </c>
      <c r="V35" s="886" t="s">
        <v>567</v>
      </c>
      <c r="W35" s="886" t="s">
        <v>55</v>
      </c>
      <c r="X35" s="926" t="s">
        <v>228</v>
      </c>
    </row>
    <row r="36" spans="1:24" ht="20.25" customHeight="1" x14ac:dyDescent="0.2">
      <c r="A36" s="920"/>
      <c r="B36" s="893"/>
      <c r="C36" s="895"/>
      <c r="D36" s="895"/>
      <c r="E36" s="902" t="s">
        <v>149</v>
      </c>
      <c r="F36" s="904" t="s">
        <v>229</v>
      </c>
      <c r="G36" s="904" t="s">
        <v>230</v>
      </c>
      <c r="H36" s="904" t="s">
        <v>231</v>
      </c>
      <c r="I36" s="886" t="s">
        <v>232</v>
      </c>
      <c r="J36" s="886" t="s">
        <v>233</v>
      </c>
      <c r="K36" s="886" t="s">
        <v>234</v>
      </c>
      <c r="L36" s="886" t="s">
        <v>156</v>
      </c>
      <c r="M36" s="886" t="s">
        <v>128</v>
      </c>
      <c r="N36" s="906" t="s">
        <v>127</v>
      </c>
      <c r="O36" s="906"/>
      <c r="P36" s="906" t="s">
        <v>397</v>
      </c>
      <c r="Q36" s="906"/>
      <c r="R36" s="886" t="s">
        <v>235</v>
      </c>
      <c r="S36" s="886" t="s">
        <v>129</v>
      </c>
      <c r="T36" s="886" t="s">
        <v>399</v>
      </c>
      <c r="U36" s="895"/>
      <c r="V36" s="895"/>
      <c r="W36" s="895"/>
      <c r="X36" s="916"/>
    </row>
    <row r="37" spans="1:24" ht="22.5" customHeight="1" x14ac:dyDescent="0.2">
      <c r="A37" s="921"/>
      <c r="B37" s="894"/>
      <c r="C37" s="887"/>
      <c r="D37" s="887"/>
      <c r="E37" s="903"/>
      <c r="F37" s="905"/>
      <c r="G37" s="905"/>
      <c r="H37" s="905"/>
      <c r="I37" s="887"/>
      <c r="J37" s="887"/>
      <c r="K37" s="887"/>
      <c r="L37" s="887"/>
      <c r="M37" s="887"/>
      <c r="N37" s="773" t="s">
        <v>398</v>
      </c>
      <c r="O37" s="773" t="s">
        <v>149</v>
      </c>
      <c r="P37" s="773" t="s">
        <v>398</v>
      </c>
      <c r="Q37" s="773" t="s">
        <v>149</v>
      </c>
      <c r="R37" s="887"/>
      <c r="S37" s="887"/>
      <c r="T37" s="887"/>
      <c r="U37" s="887"/>
      <c r="V37" s="887"/>
      <c r="W37" s="887"/>
      <c r="X37" s="917"/>
    </row>
    <row r="38" spans="1:24" ht="14.25" customHeight="1" x14ac:dyDescent="0.2">
      <c r="A38" s="912" t="s">
        <v>262</v>
      </c>
      <c r="B38" s="885"/>
      <c r="C38" s="770"/>
      <c r="D38" s="349"/>
      <c r="E38" s="350"/>
      <c r="F38" s="349"/>
      <c r="G38" s="349"/>
      <c r="H38" s="349"/>
      <c r="I38" s="349"/>
      <c r="J38" s="349"/>
      <c r="K38" s="349"/>
      <c r="L38" s="349"/>
      <c r="M38" s="349"/>
      <c r="N38" s="349"/>
      <c r="O38" s="351">
        <f t="shared" si="6"/>
        <v>0</v>
      </c>
      <c r="P38" s="349"/>
      <c r="Q38" s="355"/>
      <c r="R38" s="349"/>
      <c r="S38" s="349"/>
      <c r="T38" s="783">
        <f t="shared" si="7"/>
        <v>0</v>
      </c>
      <c r="U38" s="351">
        <f t="shared" si="8"/>
        <v>0</v>
      </c>
      <c r="V38" s="351">
        <f t="shared" si="0"/>
        <v>0</v>
      </c>
      <c r="W38" s="351">
        <f t="shared" si="1"/>
        <v>0</v>
      </c>
      <c r="X38" s="789">
        <f t="shared" si="2"/>
        <v>0</v>
      </c>
    </row>
    <row r="39" spans="1:24" ht="14.25" customHeight="1" x14ac:dyDescent="0.2">
      <c r="A39" s="785">
        <v>22</v>
      </c>
      <c r="B39" s="371" t="s">
        <v>263</v>
      </c>
      <c r="C39" s="348">
        <v>28806</v>
      </c>
      <c r="D39" s="349" t="s">
        <v>264</v>
      </c>
      <c r="E39" s="350">
        <v>3</v>
      </c>
      <c r="F39" s="349">
        <v>15</v>
      </c>
      <c r="G39" s="349">
        <v>1</v>
      </c>
      <c r="H39" s="349">
        <v>2016</v>
      </c>
      <c r="I39" s="349">
        <v>0.4</v>
      </c>
      <c r="J39" s="349">
        <v>0.3</v>
      </c>
      <c r="K39" s="349"/>
      <c r="L39" s="349"/>
      <c r="M39" s="349"/>
      <c r="N39" s="349">
        <v>40</v>
      </c>
      <c r="O39" s="351">
        <f t="shared" si="6"/>
        <v>1.36</v>
      </c>
      <c r="P39" s="349"/>
      <c r="Q39" s="355"/>
      <c r="R39" s="349"/>
      <c r="S39" s="349"/>
      <c r="T39" s="351">
        <f t="shared" si="7"/>
        <v>2.06</v>
      </c>
      <c r="U39" s="351">
        <f t="shared" si="8"/>
        <v>5.0600000000000005</v>
      </c>
      <c r="V39" s="351">
        <f t="shared" si="0"/>
        <v>0.79899999999999993</v>
      </c>
      <c r="W39" s="351">
        <f t="shared" si="1"/>
        <v>5.859</v>
      </c>
      <c r="X39" s="786">
        <f t="shared" si="2"/>
        <v>7616.7</v>
      </c>
    </row>
    <row r="40" spans="1:24" ht="14.25" customHeight="1" x14ac:dyDescent="0.2">
      <c r="A40" s="785">
        <v>23</v>
      </c>
      <c r="B40" s="371" t="s">
        <v>23</v>
      </c>
      <c r="C40" s="348">
        <v>32419</v>
      </c>
      <c r="D40" s="349" t="s">
        <v>57</v>
      </c>
      <c r="E40" s="350">
        <v>2.66</v>
      </c>
      <c r="F40" s="349">
        <v>2</v>
      </c>
      <c r="G40" s="349">
        <v>6</v>
      </c>
      <c r="H40" s="349">
        <v>2018</v>
      </c>
      <c r="I40" s="349">
        <v>0.3</v>
      </c>
      <c r="J40" s="349">
        <v>0.3</v>
      </c>
      <c r="K40" s="349"/>
      <c r="L40" s="349"/>
      <c r="M40" s="349"/>
      <c r="N40" s="349">
        <v>40</v>
      </c>
      <c r="O40" s="351">
        <f t="shared" si="6"/>
        <v>1.1839999999999999</v>
      </c>
      <c r="P40" s="349"/>
      <c r="Q40" s="355"/>
      <c r="R40" s="349"/>
      <c r="S40" s="349"/>
      <c r="T40" s="351">
        <f t="shared" si="7"/>
        <v>1.7839999999999998</v>
      </c>
      <c r="U40" s="351">
        <f t="shared" si="8"/>
        <v>4.444</v>
      </c>
      <c r="V40" s="351">
        <f t="shared" si="0"/>
        <v>0.6956</v>
      </c>
      <c r="W40" s="351">
        <f t="shared" si="1"/>
        <v>5.1395999999999997</v>
      </c>
      <c r="X40" s="786">
        <f t="shared" si="2"/>
        <v>6681.48</v>
      </c>
    </row>
    <row r="41" spans="1:24" ht="14.25" customHeight="1" x14ac:dyDescent="0.2">
      <c r="A41" s="912" t="s">
        <v>265</v>
      </c>
      <c r="B41" s="885"/>
      <c r="C41" s="770"/>
      <c r="D41" s="349"/>
      <c r="E41" s="350"/>
      <c r="F41" s="349"/>
      <c r="G41" s="349"/>
      <c r="H41" s="349"/>
      <c r="I41" s="349"/>
      <c r="J41" s="349"/>
      <c r="K41" s="349"/>
      <c r="L41" s="349"/>
      <c r="M41" s="349"/>
      <c r="N41" s="349"/>
      <c r="O41" s="351"/>
      <c r="P41" s="349"/>
      <c r="Q41" s="355"/>
      <c r="R41" s="358"/>
      <c r="S41" s="349"/>
      <c r="T41" s="351"/>
      <c r="U41" s="351"/>
      <c r="V41" s="351">
        <f t="shared" si="0"/>
        <v>0</v>
      </c>
      <c r="W41" s="351"/>
      <c r="X41" s="786">
        <f t="shared" si="2"/>
        <v>0</v>
      </c>
    </row>
    <row r="42" spans="1:24" ht="14.25" customHeight="1" x14ac:dyDescent="0.2">
      <c r="A42" s="785">
        <v>24</v>
      </c>
      <c r="B42" s="371" t="s">
        <v>44</v>
      </c>
      <c r="C42" s="349" t="s">
        <v>266</v>
      </c>
      <c r="D42" s="349" t="s">
        <v>67</v>
      </c>
      <c r="E42" s="359">
        <v>4.9800000000000004</v>
      </c>
      <c r="F42" s="360">
        <v>1</v>
      </c>
      <c r="G42" s="360">
        <v>1</v>
      </c>
      <c r="H42" s="360">
        <v>2018</v>
      </c>
      <c r="I42" s="349">
        <v>0.4</v>
      </c>
      <c r="J42" s="349">
        <v>0.3</v>
      </c>
      <c r="K42" s="349"/>
      <c r="L42" s="349"/>
      <c r="M42" s="353"/>
      <c r="N42" s="349">
        <v>70</v>
      </c>
      <c r="O42" s="351">
        <f t="shared" ref="O42:O56" si="9">SUM(E42+I42+Q42+R42)*N42%</f>
        <v>3.7660000000000005</v>
      </c>
      <c r="P42" s="349"/>
      <c r="Q42" s="355"/>
      <c r="R42" s="349"/>
      <c r="S42" s="349"/>
      <c r="T42" s="351">
        <f t="shared" ref="T42:T56" si="10">SUM(I42+J42+K42+L42+M42+O42+Q42+R42+S42)</f>
        <v>4.4660000000000002</v>
      </c>
      <c r="U42" s="351">
        <f t="shared" ref="U42:U56" si="11">SUM(E42+T42)</f>
        <v>9.4460000000000015</v>
      </c>
      <c r="V42" s="351">
        <f t="shared" si="0"/>
        <v>1.2643000000000002</v>
      </c>
      <c r="W42" s="351">
        <f t="shared" si="1"/>
        <v>10.710300000000002</v>
      </c>
      <c r="X42" s="786">
        <f t="shared" si="2"/>
        <v>13923.390000000003</v>
      </c>
    </row>
    <row r="43" spans="1:24" ht="14.25" customHeight="1" x14ac:dyDescent="0.2">
      <c r="A43" s="785">
        <v>25</v>
      </c>
      <c r="B43" s="371" t="s">
        <v>267</v>
      </c>
      <c r="C43" s="348">
        <v>31299</v>
      </c>
      <c r="D43" s="349" t="s">
        <v>67</v>
      </c>
      <c r="E43" s="350">
        <v>2.67</v>
      </c>
      <c r="F43" s="349">
        <v>13</v>
      </c>
      <c r="G43" s="349">
        <v>7</v>
      </c>
      <c r="H43" s="349">
        <v>2015</v>
      </c>
      <c r="I43" s="349">
        <v>0.3</v>
      </c>
      <c r="J43" s="349">
        <v>0.3</v>
      </c>
      <c r="K43" s="353">
        <v>0.3</v>
      </c>
      <c r="L43" s="349"/>
      <c r="M43" s="349"/>
      <c r="N43" s="349">
        <v>60</v>
      </c>
      <c r="O43" s="351">
        <f t="shared" si="9"/>
        <v>1.7819999999999998</v>
      </c>
      <c r="P43" s="349"/>
      <c r="Q43" s="355"/>
      <c r="R43" s="349"/>
      <c r="S43" s="349"/>
      <c r="T43" s="351">
        <f t="shared" si="10"/>
        <v>2.6819999999999995</v>
      </c>
      <c r="U43" s="351">
        <f t="shared" si="11"/>
        <v>5.3519999999999994</v>
      </c>
      <c r="V43" s="351">
        <f t="shared" si="0"/>
        <v>0.69794999999999985</v>
      </c>
      <c r="W43" s="351">
        <f t="shared" si="1"/>
        <v>6.0499499999999991</v>
      </c>
      <c r="X43" s="786">
        <f t="shared" si="2"/>
        <v>7864.9349999999986</v>
      </c>
    </row>
    <row r="44" spans="1:24" ht="14.25" customHeight="1" x14ac:dyDescent="0.2">
      <c r="A44" s="785">
        <v>26</v>
      </c>
      <c r="B44" s="371" t="s">
        <v>268</v>
      </c>
      <c r="C44" s="349" t="s">
        <v>269</v>
      </c>
      <c r="D44" s="349" t="s">
        <v>57</v>
      </c>
      <c r="E44" s="350">
        <v>4.0599999999999996</v>
      </c>
      <c r="F44" s="349">
        <v>20</v>
      </c>
      <c r="G44" s="349">
        <v>10</v>
      </c>
      <c r="H44" s="349">
        <v>2017</v>
      </c>
      <c r="I44" s="349">
        <v>0.3</v>
      </c>
      <c r="J44" s="349">
        <v>0.3</v>
      </c>
      <c r="K44" s="353">
        <v>0.3</v>
      </c>
      <c r="L44" s="349"/>
      <c r="M44" s="349"/>
      <c r="N44" s="349">
        <v>60</v>
      </c>
      <c r="O44" s="351">
        <f t="shared" si="9"/>
        <v>2.7621599999999993</v>
      </c>
      <c r="P44" s="360">
        <v>6</v>
      </c>
      <c r="Q44" s="355">
        <f t="shared" si="5"/>
        <v>0.24359999999999998</v>
      </c>
      <c r="R44" s="349"/>
      <c r="S44" s="349"/>
      <c r="T44" s="351">
        <f t="shared" si="10"/>
        <v>3.905759999999999</v>
      </c>
      <c r="U44" s="351">
        <f t="shared" si="11"/>
        <v>7.9657599999999986</v>
      </c>
      <c r="V44" s="351">
        <f t="shared" si="0"/>
        <v>1.0818459999999999</v>
      </c>
      <c r="W44" s="351">
        <f t="shared" si="1"/>
        <v>9.0476059999999983</v>
      </c>
      <c r="X44" s="786">
        <f t="shared" si="2"/>
        <v>11761.887799999999</v>
      </c>
    </row>
    <row r="45" spans="1:24" ht="14.25" customHeight="1" x14ac:dyDescent="0.2">
      <c r="A45" s="785">
        <v>27</v>
      </c>
      <c r="B45" s="371" t="s">
        <v>270</v>
      </c>
      <c r="C45" s="349" t="s">
        <v>271</v>
      </c>
      <c r="D45" s="349" t="s">
        <v>67</v>
      </c>
      <c r="E45" s="350">
        <v>2.34</v>
      </c>
      <c r="F45" s="349">
        <v>5</v>
      </c>
      <c r="G45" s="349">
        <v>11</v>
      </c>
      <c r="H45" s="349">
        <v>2015</v>
      </c>
      <c r="I45" s="349"/>
      <c r="J45" s="349">
        <v>0.3</v>
      </c>
      <c r="K45" s="353"/>
      <c r="L45" s="349"/>
      <c r="M45" s="362">
        <v>0.4</v>
      </c>
      <c r="N45" s="349">
        <v>70</v>
      </c>
      <c r="O45" s="351">
        <f t="shared" si="9"/>
        <v>1.6379999999999999</v>
      </c>
      <c r="P45" s="349"/>
      <c r="Q45" s="355"/>
      <c r="R45" s="349"/>
      <c r="S45" s="349"/>
      <c r="T45" s="351">
        <f t="shared" si="10"/>
        <v>2.3380000000000001</v>
      </c>
      <c r="U45" s="351">
        <f t="shared" si="11"/>
        <v>4.6779999999999999</v>
      </c>
      <c r="V45" s="351">
        <f t="shared" si="0"/>
        <v>0.54989999999999994</v>
      </c>
      <c r="W45" s="351">
        <f t="shared" si="1"/>
        <v>5.2279</v>
      </c>
      <c r="X45" s="786">
        <f t="shared" si="2"/>
        <v>6796.27</v>
      </c>
    </row>
    <row r="46" spans="1:24" ht="14.25" customHeight="1" x14ac:dyDescent="0.2">
      <c r="A46" s="785">
        <v>28</v>
      </c>
      <c r="B46" s="371" t="s">
        <v>272</v>
      </c>
      <c r="C46" s="348">
        <v>31845</v>
      </c>
      <c r="D46" s="349" t="s">
        <v>59</v>
      </c>
      <c r="E46" s="350">
        <v>2.67</v>
      </c>
      <c r="F46" s="349">
        <v>7</v>
      </c>
      <c r="G46" s="349">
        <v>10</v>
      </c>
      <c r="H46" s="349">
        <v>2015</v>
      </c>
      <c r="I46" s="349"/>
      <c r="J46" s="349">
        <v>0.3</v>
      </c>
      <c r="K46" s="353">
        <v>0.3</v>
      </c>
      <c r="L46" s="349"/>
      <c r="M46" s="353"/>
      <c r="N46" s="349">
        <v>60</v>
      </c>
      <c r="O46" s="351">
        <f t="shared" si="9"/>
        <v>1.6019999999999999</v>
      </c>
      <c r="P46" s="349"/>
      <c r="Q46" s="355"/>
      <c r="R46" s="349"/>
      <c r="S46" s="349"/>
      <c r="T46" s="351">
        <f t="shared" si="10"/>
        <v>2.202</v>
      </c>
      <c r="U46" s="351">
        <f t="shared" si="11"/>
        <v>4.8719999999999999</v>
      </c>
      <c r="V46" s="351">
        <f t="shared" si="0"/>
        <v>0.62744999999999995</v>
      </c>
      <c r="W46" s="351">
        <f t="shared" si="1"/>
        <v>5.4994499999999995</v>
      </c>
      <c r="X46" s="786">
        <f t="shared" si="2"/>
        <v>7149.2849999999989</v>
      </c>
    </row>
    <row r="47" spans="1:24" ht="14.25" customHeight="1" x14ac:dyDescent="0.2">
      <c r="A47" s="785">
        <v>29</v>
      </c>
      <c r="B47" s="371" t="s">
        <v>12</v>
      </c>
      <c r="C47" s="348">
        <v>29413</v>
      </c>
      <c r="D47" s="349" t="s">
        <v>57</v>
      </c>
      <c r="E47" s="359">
        <v>2.86</v>
      </c>
      <c r="F47" s="360">
        <v>2</v>
      </c>
      <c r="G47" s="360">
        <v>11</v>
      </c>
      <c r="H47" s="360">
        <v>2017</v>
      </c>
      <c r="I47" s="349"/>
      <c r="J47" s="349">
        <v>0.3</v>
      </c>
      <c r="K47" s="353">
        <v>0.3</v>
      </c>
      <c r="L47" s="349"/>
      <c r="M47" s="349"/>
      <c r="N47" s="349">
        <v>60</v>
      </c>
      <c r="O47" s="351">
        <f t="shared" si="9"/>
        <v>1.716</v>
      </c>
      <c r="P47" s="349"/>
      <c r="Q47" s="355"/>
      <c r="R47" s="349"/>
      <c r="S47" s="349"/>
      <c r="T47" s="351">
        <f t="shared" si="10"/>
        <v>2.3159999999999998</v>
      </c>
      <c r="U47" s="351">
        <f t="shared" si="11"/>
        <v>5.1760000000000002</v>
      </c>
      <c r="V47" s="351">
        <f t="shared" si="0"/>
        <v>0.67209999999999992</v>
      </c>
      <c r="W47" s="351">
        <f t="shared" si="1"/>
        <v>5.8481000000000005</v>
      </c>
      <c r="X47" s="786">
        <f t="shared" si="2"/>
        <v>7602.5300000000007</v>
      </c>
    </row>
    <row r="48" spans="1:24" ht="14.25" customHeight="1" x14ac:dyDescent="0.2">
      <c r="A48" s="785">
        <v>30</v>
      </c>
      <c r="B48" s="371" t="s">
        <v>19</v>
      </c>
      <c r="C48" s="349" t="s">
        <v>273</v>
      </c>
      <c r="D48" s="349" t="s">
        <v>59</v>
      </c>
      <c r="E48" s="359">
        <v>2.46</v>
      </c>
      <c r="F48" s="360">
        <v>13</v>
      </c>
      <c r="G48" s="360">
        <v>4</v>
      </c>
      <c r="H48" s="360">
        <v>2018</v>
      </c>
      <c r="I48" s="349"/>
      <c r="J48" s="349">
        <v>0.3</v>
      </c>
      <c r="K48" s="353"/>
      <c r="L48" s="349"/>
      <c r="M48" s="349"/>
      <c r="N48" s="349">
        <v>50</v>
      </c>
      <c r="O48" s="351">
        <f t="shared" si="9"/>
        <v>1.23</v>
      </c>
      <c r="P48" s="349"/>
      <c r="Q48" s="355"/>
      <c r="R48" s="349"/>
      <c r="S48" s="349"/>
      <c r="T48" s="351">
        <f t="shared" si="10"/>
        <v>1.53</v>
      </c>
      <c r="U48" s="351">
        <f t="shared" si="11"/>
        <v>3.99</v>
      </c>
      <c r="V48" s="351">
        <f t="shared" si="0"/>
        <v>0.57810000000000006</v>
      </c>
      <c r="W48" s="351">
        <f t="shared" si="1"/>
        <v>4.5681000000000003</v>
      </c>
      <c r="X48" s="786">
        <f t="shared" si="2"/>
        <v>5938.5300000000007</v>
      </c>
    </row>
    <row r="49" spans="1:24" ht="14.25" customHeight="1" x14ac:dyDescent="0.2">
      <c r="A49" s="785">
        <v>31</v>
      </c>
      <c r="B49" s="371" t="s">
        <v>20</v>
      </c>
      <c r="C49" s="348">
        <v>29861</v>
      </c>
      <c r="D49" s="349" t="s">
        <v>59</v>
      </c>
      <c r="E49" s="359">
        <v>2.46</v>
      </c>
      <c r="F49" s="360">
        <v>13</v>
      </c>
      <c r="G49" s="360">
        <v>4</v>
      </c>
      <c r="H49" s="360">
        <v>2018</v>
      </c>
      <c r="I49" s="349"/>
      <c r="J49" s="349">
        <v>0.3</v>
      </c>
      <c r="K49" s="353">
        <v>0.3</v>
      </c>
      <c r="L49" s="349"/>
      <c r="M49" s="349"/>
      <c r="N49" s="349">
        <v>60</v>
      </c>
      <c r="O49" s="351">
        <f t="shared" si="9"/>
        <v>1.476</v>
      </c>
      <c r="P49" s="349"/>
      <c r="Q49" s="355"/>
      <c r="R49" s="349"/>
      <c r="S49" s="349"/>
      <c r="T49" s="351">
        <f t="shared" si="10"/>
        <v>2.0760000000000001</v>
      </c>
      <c r="U49" s="351">
        <f t="shared" si="11"/>
        <v>4.5359999999999996</v>
      </c>
      <c r="V49" s="351">
        <f t="shared" si="0"/>
        <v>0.57810000000000006</v>
      </c>
      <c r="W49" s="351">
        <f t="shared" si="1"/>
        <v>5.1140999999999996</v>
      </c>
      <c r="X49" s="786">
        <f t="shared" si="2"/>
        <v>6648.33</v>
      </c>
    </row>
    <row r="50" spans="1:24" ht="14.25" customHeight="1" x14ac:dyDescent="0.2">
      <c r="A50" s="785">
        <v>32</v>
      </c>
      <c r="B50" s="371" t="s">
        <v>28</v>
      </c>
      <c r="C50" s="349" t="s">
        <v>274</v>
      </c>
      <c r="D50" s="349" t="s">
        <v>57</v>
      </c>
      <c r="E50" s="359">
        <v>2.46</v>
      </c>
      <c r="F50" s="360">
        <v>1</v>
      </c>
      <c r="G50" s="360">
        <v>4</v>
      </c>
      <c r="H50" s="360">
        <v>2018</v>
      </c>
      <c r="I50" s="349"/>
      <c r="J50" s="349">
        <v>0.3</v>
      </c>
      <c r="K50" s="349"/>
      <c r="L50" s="349"/>
      <c r="M50" s="349">
        <v>0.4</v>
      </c>
      <c r="N50" s="349">
        <v>60</v>
      </c>
      <c r="O50" s="351">
        <f t="shared" si="9"/>
        <v>1.476</v>
      </c>
      <c r="P50" s="349"/>
      <c r="Q50" s="355"/>
      <c r="R50" s="349"/>
      <c r="S50" s="349"/>
      <c r="T50" s="351">
        <f t="shared" si="10"/>
        <v>2.1760000000000002</v>
      </c>
      <c r="U50" s="351">
        <f t="shared" si="11"/>
        <v>4.6360000000000001</v>
      </c>
      <c r="V50" s="351">
        <f t="shared" si="0"/>
        <v>0.57810000000000006</v>
      </c>
      <c r="W50" s="351">
        <f t="shared" si="1"/>
        <v>5.2141000000000002</v>
      </c>
      <c r="X50" s="786">
        <f t="shared" si="2"/>
        <v>6778.33</v>
      </c>
    </row>
    <row r="51" spans="1:24" ht="14.25" customHeight="1" x14ac:dyDescent="0.2">
      <c r="A51" s="785">
        <v>33</v>
      </c>
      <c r="B51" s="371" t="s">
        <v>24</v>
      </c>
      <c r="C51" s="348">
        <v>32966</v>
      </c>
      <c r="D51" s="349" t="s">
        <v>57</v>
      </c>
      <c r="E51" s="359">
        <v>2.2599999999999998</v>
      </c>
      <c r="F51" s="360">
        <v>1</v>
      </c>
      <c r="G51" s="360">
        <v>4</v>
      </c>
      <c r="H51" s="360">
        <v>2018</v>
      </c>
      <c r="I51" s="349"/>
      <c r="J51" s="349">
        <v>0.3</v>
      </c>
      <c r="K51" s="349"/>
      <c r="L51" s="349"/>
      <c r="M51" s="349">
        <v>0.4</v>
      </c>
      <c r="N51" s="349">
        <v>60</v>
      </c>
      <c r="O51" s="351">
        <f t="shared" si="9"/>
        <v>1.3559999999999999</v>
      </c>
      <c r="P51" s="349"/>
      <c r="Q51" s="355"/>
      <c r="R51" s="349"/>
      <c r="S51" s="349"/>
      <c r="T51" s="351">
        <f t="shared" si="10"/>
        <v>2.056</v>
      </c>
      <c r="U51" s="351">
        <f t="shared" si="11"/>
        <v>4.3159999999999998</v>
      </c>
      <c r="V51" s="351">
        <f t="shared" si="0"/>
        <v>0.53109999999999991</v>
      </c>
      <c r="W51" s="351">
        <f t="shared" si="1"/>
        <v>4.8470999999999993</v>
      </c>
      <c r="X51" s="786">
        <f t="shared" si="2"/>
        <v>6301.2299999999987</v>
      </c>
    </row>
    <row r="52" spans="1:24" ht="14.25" customHeight="1" x14ac:dyDescent="0.2">
      <c r="A52" s="785">
        <v>34</v>
      </c>
      <c r="B52" s="371" t="s">
        <v>25</v>
      </c>
      <c r="C52" s="349" t="s">
        <v>63</v>
      </c>
      <c r="D52" s="349" t="s">
        <v>57</v>
      </c>
      <c r="E52" s="359">
        <v>2.2599999999999998</v>
      </c>
      <c r="F52" s="360">
        <v>1</v>
      </c>
      <c r="G52" s="360">
        <v>4</v>
      </c>
      <c r="H52" s="360">
        <v>2018</v>
      </c>
      <c r="I52" s="349"/>
      <c r="J52" s="349">
        <v>0.3</v>
      </c>
      <c r="K52" s="349"/>
      <c r="L52" s="349"/>
      <c r="M52" s="349"/>
      <c r="N52" s="349">
        <v>50</v>
      </c>
      <c r="O52" s="351">
        <f t="shared" si="9"/>
        <v>1.1299999999999999</v>
      </c>
      <c r="P52" s="349"/>
      <c r="Q52" s="355"/>
      <c r="R52" s="349"/>
      <c r="S52" s="349"/>
      <c r="T52" s="351">
        <f t="shared" si="10"/>
        <v>1.43</v>
      </c>
      <c r="U52" s="351">
        <f t="shared" si="11"/>
        <v>3.6899999999999995</v>
      </c>
      <c r="V52" s="351">
        <f t="shared" si="0"/>
        <v>0.53109999999999991</v>
      </c>
      <c r="W52" s="351">
        <f t="shared" si="1"/>
        <v>4.2210999999999999</v>
      </c>
      <c r="X52" s="786">
        <f t="shared" si="2"/>
        <v>5487.4299999999994</v>
      </c>
    </row>
    <row r="53" spans="1:24" ht="14.25" customHeight="1" x14ac:dyDescent="0.2">
      <c r="A53" s="785">
        <v>35</v>
      </c>
      <c r="B53" s="371" t="s">
        <v>275</v>
      </c>
      <c r="C53" s="348">
        <v>32633</v>
      </c>
      <c r="D53" s="349" t="s">
        <v>57</v>
      </c>
      <c r="E53" s="385">
        <v>2.46</v>
      </c>
      <c r="F53" s="349">
        <v>1</v>
      </c>
      <c r="G53" s="349">
        <v>12</v>
      </c>
      <c r="H53" s="349">
        <v>2017</v>
      </c>
      <c r="I53" s="349"/>
      <c r="J53" s="349">
        <v>0.3</v>
      </c>
      <c r="K53" s="349"/>
      <c r="L53" s="349"/>
      <c r="M53" s="349"/>
      <c r="N53" s="349">
        <v>70</v>
      </c>
      <c r="O53" s="351">
        <f t="shared" si="9"/>
        <v>1.722</v>
      </c>
      <c r="P53" s="349"/>
      <c r="Q53" s="355"/>
      <c r="R53" s="349"/>
      <c r="S53" s="349"/>
      <c r="T53" s="351">
        <f t="shared" si="10"/>
        <v>2.0219999999999998</v>
      </c>
      <c r="U53" s="351">
        <f t="shared" si="11"/>
        <v>4.4819999999999993</v>
      </c>
      <c r="V53" s="351">
        <f t="shared" si="0"/>
        <v>0.57810000000000006</v>
      </c>
      <c r="W53" s="351">
        <f t="shared" si="1"/>
        <v>5.0600999999999994</v>
      </c>
      <c r="X53" s="786">
        <f t="shared" si="2"/>
        <v>6578.1299999999992</v>
      </c>
    </row>
    <row r="54" spans="1:24" ht="14.25" customHeight="1" x14ac:dyDescent="0.2">
      <c r="A54" s="785">
        <v>36</v>
      </c>
      <c r="B54" s="371" t="s">
        <v>276</v>
      </c>
      <c r="C54" s="348">
        <v>31390</v>
      </c>
      <c r="D54" s="349" t="s">
        <v>57</v>
      </c>
      <c r="E54" s="385">
        <v>2.86</v>
      </c>
      <c r="F54" s="349">
        <v>1</v>
      </c>
      <c r="G54" s="349">
        <v>10</v>
      </c>
      <c r="H54" s="349">
        <v>2017</v>
      </c>
      <c r="I54" s="349"/>
      <c r="J54" s="349">
        <v>0.3</v>
      </c>
      <c r="K54" s="349"/>
      <c r="L54" s="349"/>
      <c r="M54" s="349"/>
      <c r="N54" s="349">
        <v>50</v>
      </c>
      <c r="O54" s="351">
        <f t="shared" si="9"/>
        <v>1.46</v>
      </c>
      <c r="P54" s="349"/>
      <c r="Q54" s="355"/>
      <c r="R54" s="350">
        <v>0.06</v>
      </c>
      <c r="S54" s="350"/>
      <c r="T54" s="351">
        <f t="shared" si="10"/>
        <v>1.82</v>
      </c>
      <c r="U54" s="351">
        <f t="shared" si="11"/>
        <v>4.68</v>
      </c>
      <c r="V54" s="351">
        <f t="shared" si="0"/>
        <v>0.68620000000000003</v>
      </c>
      <c r="W54" s="351">
        <f t="shared" si="1"/>
        <v>5.3662000000000001</v>
      </c>
      <c r="X54" s="786">
        <f t="shared" si="2"/>
        <v>6976.06</v>
      </c>
    </row>
    <row r="55" spans="1:24" ht="14.25" customHeight="1" x14ac:dyDescent="0.2">
      <c r="A55" s="785">
        <v>37</v>
      </c>
      <c r="B55" s="371" t="s">
        <v>277</v>
      </c>
      <c r="C55" s="348">
        <v>32479</v>
      </c>
      <c r="D55" s="349" t="s">
        <v>57</v>
      </c>
      <c r="E55" s="350">
        <v>2.46</v>
      </c>
      <c r="F55" s="349">
        <v>2</v>
      </c>
      <c r="G55" s="349">
        <v>12</v>
      </c>
      <c r="H55" s="349">
        <v>2016</v>
      </c>
      <c r="I55" s="349"/>
      <c r="J55" s="349">
        <v>0.3</v>
      </c>
      <c r="K55" s="349"/>
      <c r="L55" s="349"/>
      <c r="M55" s="349"/>
      <c r="N55" s="349">
        <v>50</v>
      </c>
      <c r="O55" s="351">
        <f t="shared" si="9"/>
        <v>1.23</v>
      </c>
      <c r="P55" s="349"/>
      <c r="Q55" s="355"/>
      <c r="R55" s="349"/>
      <c r="S55" s="349"/>
      <c r="T55" s="351">
        <f t="shared" si="10"/>
        <v>1.53</v>
      </c>
      <c r="U55" s="351">
        <f t="shared" si="11"/>
        <v>3.99</v>
      </c>
      <c r="V55" s="351">
        <f t="shared" si="0"/>
        <v>0.57810000000000006</v>
      </c>
      <c r="W55" s="351">
        <f t="shared" si="1"/>
        <v>4.5681000000000003</v>
      </c>
      <c r="X55" s="786">
        <f t="shared" si="2"/>
        <v>5938.5300000000007</v>
      </c>
    </row>
    <row r="56" spans="1:24" ht="14.25" customHeight="1" x14ac:dyDescent="0.2">
      <c r="A56" s="785">
        <v>38</v>
      </c>
      <c r="B56" s="371" t="s">
        <v>278</v>
      </c>
      <c r="C56" s="348">
        <v>27308</v>
      </c>
      <c r="D56" s="349">
        <v>16130</v>
      </c>
      <c r="E56" s="385">
        <v>3.63</v>
      </c>
      <c r="F56" s="349">
        <v>21</v>
      </c>
      <c r="G56" s="349">
        <v>8</v>
      </c>
      <c r="H56" s="349">
        <v>2017</v>
      </c>
      <c r="I56" s="349"/>
      <c r="J56" s="349">
        <v>0.3</v>
      </c>
      <c r="K56" s="349"/>
      <c r="L56" s="349"/>
      <c r="M56" s="349">
        <v>0.2</v>
      </c>
      <c r="N56" s="349">
        <v>40</v>
      </c>
      <c r="O56" s="351">
        <f t="shared" si="9"/>
        <v>1.452</v>
      </c>
      <c r="P56" s="349"/>
      <c r="Q56" s="355"/>
      <c r="R56" s="349"/>
      <c r="S56" s="349"/>
      <c r="T56" s="351">
        <f t="shared" si="10"/>
        <v>1.952</v>
      </c>
      <c r="U56" s="351">
        <f t="shared" si="11"/>
        <v>5.5819999999999999</v>
      </c>
      <c r="V56" s="351">
        <f t="shared" si="0"/>
        <v>0.85304999999999997</v>
      </c>
      <c r="W56" s="351">
        <f t="shared" si="1"/>
        <v>6.4350499999999995</v>
      </c>
      <c r="X56" s="786">
        <f t="shared" si="2"/>
        <v>8365.5649999999987</v>
      </c>
    </row>
    <row r="57" spans="1:24" ht="14.25" customHeight="1" x14ac:dyDescent="0.2">
      <c r="A57" s="912" t="s">
        <v>279</v>
      </c>
      <c r="B57" s="885"/>
      <c r="C57" s="770"/>
      <c r="D57" s="349"/>
      <c r="E57" s="350"/>
      <c r="F57" s="349"/>
      <c r="G57" s="349"/>
      <c r="H57" s="349"/>
      <c r="I57" s="349"/>
      <c r="J57" s="349"/>
      <c r="K57" s="349"/>
      <c r="L57" s="349"/>
      <c r="M57" s="349"/>
      <c r="N57" s="349"/>
      <c r="O57" s="351"/>
      <c r="P57" s="349"/>
      <c r="Q57" s="355"/>
      <c r="R57" s="349"/>
      <c r="S57" s="349"/>
      <c r="T57" s="351"/>
      <c r="U57" s="351"/>
      <c r="V57" s="351">
        <f t="shared" si="0"/>
        <v>0</v>
      </c>
      <c r="W57" s="351"/>
      <c r="X57" s="786">
        <f t="shared" si="2"/>
        <v>0</v>
      </c>
    </row>
    <row r="58" spans="1:24" ht="15" customHeight="1" x14ac:dyDescent="0.2">
      <c r="A58" s="785">
        <v>39</v>
      </c>
      <c r="B58" s="371" t="s">
        <v>280</v>
      </c>
      <c r="C58" s="349" t="s">
        <v>281</v>
      </c>
      <c r="D58" s="349" t="s">
        <v>67</v>
      </c>
      <c r="E58" s="385">
        <v>4.32</v>
      </c>
      <c r="F58" s="349">
        <v>1</v>
      </c>
      <c r="G58" s="349">
        <v>12</v>
      </c>
      <c r="H58" s="349">
        <v>2017</v>
      </c>
      <c r="I58" s="349">
        <v>0.4</v>
      </c>
      <c r="J58" s="349">
        <v>0.3</v>
      </c>
      <c r="K58" s="349">
        <v>0.3</v>
      </c>
      <c r="L58" s="349"/>
      <c r="M58" s="349">
        <v>0.4</v>
      </c>
      <c r="N58" s="349">
        <v>70</v>
      </c>
      <c r="O58" s="351">
        <f t="shared" ref="O58:O70" si="12">SUM(E58+I58+Q58+R58)*N58%</f>
        <v>3.3040000000000003</v>
      </c>
      <c r="P58" s="349"/>
      <c r="Q58" s="355"/>
      <c r="R58" s="349"/>
      <c r="S58" s="349"/>
      <c r="T58" s="351">
        <f t="shared" ref="T58:T70" si="13">SUM(I58+J58+K58+L58+M58+O58+Q58+R58+S58)</f>
        <v>4.7040000000000006</v>
      </c>
      <c r="U58" s="351">
        <f t="shared" ref="U58:U70" si="14">SUM(E58+T58)</f>
        <v>9.0240000000000009</v>
      </c>
      <c r="V58" s="351">
        <f t="shared" si="0"/>
        <v>1.1092000000000002</v>
      </c>
      <c r="W58" s="351">
        <f t="shared" si="1"/>
        <v>10.1332</v>
      </c>
      <c r="X58" s="786">
        <f t="shared" si="2"/>
        <v>13173.16</v>
      </c>
    </row>
    <row r="59" spans="1:24" ht="14.25" customHeight="1" x14ac:dyDescent="0.2">
      <c r="A59" s="785">
        <v>40</v>
      </c>
      <c r="B59" s="371" t="s">
        <v>43</v>
      </c>
      <c r="C59" s="349" t="s">
        <v>282</v>
      </c>
      <c r="D59" s="349" t="s">
        <v>67</v>
      </c>
      <c r="E59" s="359">
        <v>2.67</v>
      </c>
      <c r="F59" s="360">
        <v>1</v>
      </c>
      <c r="G59" s="360">
        <v>5</v>
      </c>
      <c r="H59" s="360">
        <v>2018</v>
      </c>
      <c r="I59" s="349">
        <v>0.3</v>
      </c>
      <c r="J59" s="349">
        <v>0.3</v>
      </c>
      <c r="K59" s="349"/>
      <c r="L59" s="349"/>
      <c r="M59" s="349">
        <v>0.2</v>
      </c>
      <c r="N59" s="349">
        <v>50</v>
      </c>
      <c r="O59" s="351">
        <f t="shared" si="12"/>
        <v>1.4849999999999999</v>
      </c>
      <c r="P59" s="349"/>
      <c r="Q59" s="355"/>
      <c r="R59" s="349"/>
      <c r="S59" s="349"/>
      <c r="T59" s="351">
        <f t="shared" si="13"/>
        <v>2.2850000000000001</v>
      </c>
      <c r="U59" s="351">
        <f t="shared" si="14"/>
        <v>4.9550000000000001</v>
      </c>
      <c r="V59" s="351">
        <f t="shared" si="0"/>
        <v>0.69794999999999985</v>
      </c>
      <c r="W59" s="351">
        <f t="shared" si="1"/>
        <v>5.6529499999999997</v>
      </c>
      <c r="X59" s="786">
        <f t="shared" si="2"/>
        <v>7348.835</v>
      </c>
    </row>
    <row r="60" spans="1:24" ht="15" customHeight="1" x14ac:dyDescent="0.2">
      <c r="A60" s="785">
        <v>41</v>
      </c>
      <c r="B60" s="371" t="s">
        <v>283</v>
      </c>
      <c r="C60" s="348">
        <v>30839</v>
      </c>
      <c r="D60" s="349" t="s">
        <v>57</v>
      </c>
      <c r="E60" s="350">
        <v>2.66</v>
      </c>
      <c r="F60" s="349">
        <v>1</v>
      </c>
      <c r="G60" s="349">
        <v>11</v>
      </c>
      <c r="H60" s="349">
        <v>2016</v>
      </c>
      <c r="I60" s="349"/>
      <c r="J60" s="349">
        <v>0.3</v>
      </c>
      <c r="K60" s="349"/>
      <c r="L60" s="349"/>
      <c r="M60" s="353">
        <v>0.2</v>
      </c>
      <c r="N60" s="349">
        <v>50</v>
      </c>
      <c r="O60" s="351">
        <f t="shared" si="12"/>
        <v>1.33</v>
      </c>
      <c r="P60" s="349"/>
      <c r="Q60" s="355"/>
      <c r="R60" s="349"/>
      <c r="S60" s="349"/>
      <c r="T60" s="351">
        <f t="shared" si="13"/>
        <v>1.83</v>
      </c>
      <c r="U60" s="351">
        <f t="shared" si="14"/>
        <v>4.49</v>
      </c>
      <c r="V60" s="351">
        <f t="shared" si="0"/>
        <v>0.6251000000000001</v>
      </c>
      <c r="W60" s="351">
        <f t="shared" si="1"/>
        <v>5.1151</v>
      </c>
      <c r="X60" s="786">
        <f t="shared" si="2"/>
        <v>6649.63</v>
      </c>
    </row>
    <row r="61" spans="1:24" ht="14.25" customHeight="1" x14ac:dyDescent="0.2">
      <c r="A61" s="785">
        <v>42</v>
      </c>
      <c r="B61" s="371" t="s">
        <v>284</v>
      </c>
      <c r="C61" s="349" t="s">
        <v>285</v>
      </c>
      <c r="D61" s="349" t="s">
        <v>59</v>
      </c>
      <c r="E61" s="350">
        <v>2.67</v>
      </c>
      <c r="F61" s="349">
        <v>1</v>
      </c>
      <c r="G61" s="349">
        <v>11</v>
      </c>
      <c r="H61" s="349">
        <v>2016</v>
      </c>
      <c r="I61" s="349"/>
      <c r="J61" s="349">
        <v>0.3</v>
      </c>
      <c r="K61" s="349"/>
      <c r="L61" s="349"/>
      <c r="M61" s="349"/>
      <c r="N61" s="349">
        <v>40</v>
      </c>
      <c r="O61" s="351">
        <f t="shared" si="12"/>
        <v>1.0680000000000001</v>
      </c>
      <c r="P61" s="349"/>
      <c r="Q61" s="355"/>
      <c r="R61" s="349"/>
      <c r="S61" s="349"/>
      <c r="T61" s="351">
        <f t="shared" si="13"/>
        <v>1.3680000000000001</v>
      </c>
      <c r="U61" s="351">
        <f t="shared" si="14"/>
        <v>4.0380000000000003</v>
      </c>
      <c r="V61" s="351">
        <f t="shared" si="0"/>
        <v>0.62744999999999995</v>
      </c>
      <c r="W61" s="351">
        <f t="shared" si="1"/>
        <v>4.6654499999999999</v>
      </c>
      <c r="X61" s="786">
        <f t="shared" si="2"/>
        <v>6065.085</v>
      </c>
    </row>
    <row r="62" spans="1:24" ht="14.25" customHeight="1" x14ac:dyDescent="0.2">
      <c r="A62" s="785">
        <v>43</v>
      </c>
      <c r="B62" s="371" t="s">
        <v>286</v>
      </c>
      <c r="C62" s="349" t="s">
        <v>287</v>
      </c>
      <c r="D62" s="349" t="s">
        <v>59</v>
      </c>
      <c r="E62" s="350">
        <v>2.46</v>
      </c>
      <c r="F62" s="349">
        <v>1</v>
      </c>
      <c r="G62" s="349">
        <v>12</v>
      </c>
      <c r="H62" s="349">
        <v>2017</v>
      </c>
      <c r="I62" s="349"/>
      <c r="J62" s="349">
        <v>0.3</v>
      </c>
      <c r="K62" s="349"/>
      <c r="L62" s="349"/>
      <c r="M62" s="349"/>
      <c r="N62" s="349">
        <v>40</v>
      </c>
      <c r="O62" s="351">
        <f t="shared" si="12"/>
        <v>0.98399999999999999</v>
      </c>
      <c r="P62" s="349"/>
      <c r="Q62" s="355"/>
      <c r="R62" s="349"/>
      <c r="S62" s="349"/>
      <c r="T62" s="351">
        <f t="shared" si="13"/>
        <v>1.284</v>
      </c>
      <c r="U62" s="351">
        <f t="shared" si="14"/>
        <v>3.7439999999999998</v>
      </c>
      <c r="V62" s="351">
        <f t="shared" si="0"/>
        <v>0.57810000000000006</v>
      </c>
      <c r="W62" s="351">
        <f t="shared" si="1"/>
        <v>4.3220999999999998</v>
      </c>
      <c r="X62" s="786">
        <f t="shared" si="2"/>
        <v>5618.73</v>
      </c>
    </row>
    <row r="63" spans="1:24" ht="14.25" customHeight="1" x14ac:dyDescent="0.2">
      <c r="A63" s="785">
        <v>44</v>
      </c>
      <c r="B63" s="371" t="s">
        <v>288</v>
      </c>
      <c r="C63" s="348">
        <v>23867</v>
      </c>
      <c r="D63" s="349" t="s">
        <v>57</v>
      </c>
      <c r="E63" s="350">
        <v>4.0599999999999996</v>
      </c>
      <c r="F63" s="349">
        <v>1</v>
      </c>
      <c r="G63" s="349">
        <v>12</v>
      </c>
      <c r="H63" s="349">
        <v>2017</v>
      </c>
      <c r="I63" s="349"/>
      <c r="J63" s="349">
        <v>0.3</v>
      </c>
      <c r="K63" s="349"/>
      <c r="L63" s="349"/>
      <c r="M63" s="349">
        <v>0.2</v>
      </c>
      <c r="N63" s="349">
        <v>50</v>
      </c>
      <c r="O63" s="351">
        <f t="shared" si="12"/>
        <v>2.1923999999999997</v>
      </c>
      <c r="P63" s="349">
        <v>8</v>
      </c>
      <c r="Q63" s="355">
        <f t="shared" si="5"/>
        <v>0.32479999999999998</v>
      </c>
      <c r="R63" s="349"/>
      <c r="S63" s="349"/>
      <c r="T63" s="351">
        <f t="shared" si="13"/>
        <v>3.0171999999999999</v>
      </c>
      <c r="U63" s="351">
        <f t="shared" si="14"/>
        <v>7.0771999999999995</v>
      </c>
      <c r="V63" s="351">
        <f t="shared" si="0"/>
        <v>1.0304279999999999</v>
      </c>
      <c r="W63" s="351">
        <f t="shared" si="1"/>
        <v>8.1076280000000001</v>
      </c>
      <c r="X63" s="786">
        <f t="shared" si="2"/>
        <v>10539.9164</v>
      </c>
    </row>
    <row r="64" spans="1:24" ht="14.25" customHeight="1" x14ac:dyDescent="0.2">
      <c r="A64" s="785">
        <v>45</v>
      </c>
      <c r="B64" s="371" t="s">
        <v>18</v>
      </c>
      <c r="C64" s="348">
        <v>32364</v>
      </c>
      <c r="D64" s="349" t="s">
        <v>59</v>
      </c>
      <c r="E64" s="359">
        <v>2.46</v>
      </c>
      <c r="F64" s="360">
        <v>13</v>
      </c>
      <c r="G64" s="360">
        <v>4</v>
      </c>
      <c r="H64" s="360">
        <v>2018</v>
      </c>
      <c r="I64" s="349"/>
      <c r="J64" s="349">
        <v>0.3</v>
      </c>
      <c r="K64" s="349"/>
      <c r="L64" s="349"/>
      <c r="M64" s="349"/>
      <c r="N64" s="349">
        <v>40</v>
      </c>
      <c r="O64" s="351">
        <f t="shared" si="12"/>
        <v>0.98399999999999999</v>
      </c>
      <c r="P64" s="349"/>
      <c r="Q64" s="355"/>
      <c r="R64" s="349"/>
      <c r="S64" s="349"/>
      <c r="T64" s="351">
        <f t="shared" si="13"/>
        <v>1.284</v>
      </c>
      <c r="U64" s="351">
        <f t="shared" si="14"/>
        <v>3.7439999999999998</v>
      </c>
      <c r="V64" s="351">
        <f t="shared" si="0"/>
        <v>0.57810000000000006</v>
      </c>
      <c r="W64" s="351">
        <f t="shared" si="1"/>
        <v>4.3220999999999998</v>
      </c>
      <c r="X64" s="786">
        <f t="shared" si="2"/>
        <v>5618.73</v>
      </c>
    </row>
    <row r="65" spans="1:24" ht="12.75" customHeight="1" x14ac:dyDescent="0.2">
      <c r="A65" s="785">
        <v>46</v>
      </c>
      <c r="B65" s="371" t="s">
        <v>21</v>
      </c>
      <c r="C65" s="349" t="s">
        <v>62</v>
      </c>
      <c r="D65" s="349" t="s">
        <v>59</v>
      </c>
      <c r="E65" s="359">
        <v>3.46</v>
      </c>
      <c r="F65" s="360">
        <v>15</v>
      </c>
      <c r="G65" s="360">
        <v>4</v>
      </c>
      <c r="H65" s="360">
        <v>2018</v>
      </c>
      <c r="I65" s="349"/>
      <c r="J65" s="349">
        <v>0.3</v>
      </c>
      <c r="K65" s="349"/>
      <c r="L65" s="349"/>
      <c r="M65" s="349">
        <v>0.2</v>
      </c>
      <c r="N65" s="349">
        <v>50</v>
      </c>
      <c r="O65" s="351">
        <f t="shared" si="12"/>
        <v>1.73</v>
      </c>
      <c r="P65" s="349"/>
      <c r="Q65" s="355"/>
      <c r="R65" s="349"/>
      <c r="S65" s="349"/>
      <c r="T65" s="351">
        <f t="shared" si="13"/>
        <v>2.23</v>
      </c>
      <c r="U65" s="351">
        <f t="shared" si="14"/>
        <v>5.6899999999999995</v>
      </c>
      <c r="V65" s="351">
        <f t="shared" si="0"/>
        <v>0.81310000000000004</v>
      </c>
      <c r="W65" s="351">
        <f t="shared" si="1"/>
        <v>6.5030999999999999</v>
      </c>
      <c r="X65" s="786">
        <f t="shared" si="2"/>
        <v>8454.0300000000007</v>
      </c>
    </row>
    <row r="66" spans="1:24" ht="12.75" customHeight="1" x14ac:dyDescent="0.2">
      <c r="A66" s="785">
        <v>47</v>
      </c>
      <c r="B66" s="371" t="s">
        <v>290</v>
      </c>
      <c r="C66" s="348">
        <v>32051</v>
      </c>
      <c r="D66" s="349" t="s">
        <v>57</v>
      </c>
      <c r="E66" s="385">
        <v>2.86</v>
      </c>
      <c r="F66" s="349">
        <v>1</v>
      </c>
      <c r="G66" s="349">
        <v>10</v>
      </c>
      <c r="H66" s="349">
        <v>2017</v>
      </c>
      <c r="I66" s="349">
        <v>0.3</v>
      </c>
      <c r="J66" s="349">
        <v>0.3</v>
      </c>
      <c r="K66" s="349"/>
      <c r="L66" s="349"/>
      <c r="M66" s="349"/>
      <c r="N66" s="349">
        <v>50</v>
      </c>
      <c r="O66" s="351">
        <f t="shared" si="12"/>
        <v>1.6099999999999999</v>
      </c>
      <c r="P66" s="349"/>
      <c r="Q66" s="355"/>
      <c r="R66" s="350">
        <v>0.06</v>
      </c>
      <c r="S66" s="350"/>
      <c r="T66" s="351">
        <f t="shared" si="13"/>
        <v>2.27</v>
      </c>
      <c r="U66" s="351">
        <f t="shared" si="14"/>
        <v>5.13</v>
      </c>
      <c r="V66" s="351">
        <f t="shared" si="0"/>
        <v>0.75669999999999993</v>
      </c>
      <c r="W66" s="351">
        <f t="shared" si="1"/>
        <v>5.8866999999999994</v>
      </c>
      <c r="X66" s="786">
        <f t="shared" si="2"/>
        <v>7652.7099999999991</v>
      </c>
    </row>
    <row r="67" spans="1:24" ht="12.75" customHeight="1" x14ac:dyDescent="0.2">
      <c r="A67" s="785">
        <v>48</v>
      </c>
      <c r="B67" s="371" t="s">
        <v>13</v>
      </c>
      <c r="C67" s="349" t="s">
        <v>61</v>
      </c>
      <c r="D67" s="349" t="s">
        <v>59</v>
      </c>
      <c r="E67" s="359">
        <v>4.0599999999999996</v>
      </c>
      <c r="F67" s="360">
        <v>1</v>
      </c>
      <c r="G67" s="360">
        <v>1</v>
      </c>
      <c r="H67" s="360">
        <v>2018</v>
      </c>
      <c r="I67" s="360"/>
      <c r="J67" s="360">
        <v>0.3</v>
      </c>
      <c r="K67" s="360"/>
      <c r="L67" s="360"/>
      <c r="M67" s="360"/>
      <c r="N67" s="360">
        <v>40</v>
      </c>
      <c r="O67" s="498">
        <f t="shared" si="12"/>
        <v>1.7052</v>
      </c>
      <c r="P67" s="360">
        <v>5</v>
      </c>
      <c r="Q67" s="499">
        <f t="shared" si="5"/>
        <v>0.20299999999999996</v>
      </c>
      <c r="R67" s="349"/>
      <c r="S67" s="349"/>
      <c r="T67" s="351">
        <f t="shared" si="13"/>
        <v>2.2081999999999997</v>
      </c>
      <c r="U67" s="351">
        <f t="shared" si="14"/>
        <v>6.2681999999999993</v>
      </c>
      <c r="V67" s="351">
        <f t="shared" si="0"/>
        <v>1.0018050000000001</v>
      </c>
      <c r="W67" s="351">
        <f t="shared" si="1"/>
        <v>7.2700049999999994</v>
      </c>
      <c r="X67" s="786">
        <f t="shared" si="2"/>
        <v>9451.0064999999995</v>
      </c>
    </row>
    <row r="68" spans="1:24" ht="14.25" customHeight="1" x14ac:dyDescent="0.2">
      <c r="A68" s="785">
        <v>49</v>
      </c>
      <c r="B68" s="371" t="s">
        <v>291</v>
      </c>
      <c r="C68" s="349" t="s">
        <v>292</v>
      </c>
      <c r="D68" s="349" t="s">
        <v>59</v>
      </c>
      <c r="E68" s="350">
        <v>2.86</v>
      </c>
      <c r="F68" s="349">
        <v>15</v>
      </c>
      <c r="G68" s="349">
        <v>4</v>
      </c>
      <c r="H68" s="349">
        <v>2017</v>
      </c>
      <c r="I68" s="349"/>
      <c r="J68" s="349">
        <v>0.3</v>
      </c>
      <c r="K68" s="349"/>
      <c r="L68" s="349"/>
      <c r="M68" s="349"/>
      <c r="N68" s="349">
        <v>40</v>
      </c>
      <c r="O68" s="351">
        <f t="shared" si="12"/>
        <v>1.1439999999999999</v>
      </c>
      <c r="P68" s="349"/>
      <c r="Q68" s="355"/>
      <c r="R68" s="349"/>
      <c r="S68" s="349"/>
      <c r="T68" s="351">
        <f t="shared" si="13"/>
        <v>1.444</v>
      </c>
      <c r="U68" s="351">
        <f t="shared" si="14"/>
        <v>4.3040000000000003</v>
      </c>
      <c r="V68" s="351">
        <f t="shared" si="0"/>
        <v>0.67209999999999992</v>
      </c>
      <c r="W68" s="351">
        <f t="shared" si="1"/>
        <v>4.9761000000000006</v>
      </c>
      <c r="X68" s="786">
        <f t="shared" si="2"/>
        <v>6468.9300000000012</v>
      </c>
    </row>
    <row r="69" spans="1:24" x14ac:dyDescent="0.2">
      <c r="A69" s="785">
        <v>50</v>
      </c>
      <c r="B69" s="371" t="s">
        <v>293</v>
      </c>
      <c r="C69" s="349" t="s">
        <v>294</v>
      </c>
      <c r="D69" s="349">
        <v>16130</v>
      </c>
      <c r="E69" s="350">
        <v>3.63</v>
      </c>
      <c r="F69" s="349">
        <v>1</v>
      </c>
      <c r="G69" s="349">
        <v>12</v>
      </c>
      <c r="H69" s="349">
        <v>2017</v>
      </c>
      <c r="I69" s="349"/>
      <c r="J69" s="349">
        <v>0.3</v>
      </c>
      <c r="K69" s="349"/>
      <c r="L69" s="349"/>
      <c r="M69" s="349">
        <v>0.2</v>
      </c>
      <c r="N69" s="349">
        <v>40</v>
      </c>
      <c r="O69" s="351">
        <f t="shared" si="12"/>
        <v>1.452</v>
      </c>
      <c r="P69" s="349"/>
      <c r="Q69" s="355"/>
      <c r="R69" s="349"/>
      <c r="S69" s="349"/>
      <c r="T69" s="351">
        <f t="shared" si="13"/>
        <v>1.952</v>
      </c>
      <c r="U69" s="351">
        <f t="shared" si="14"/>
        <v>5.5819999999999999</v>
      </c>
      <c r="V69" s="351">
        <f t="shared" si="0"/>
        <v>0.85304999999999997</v>
      </c>
      <c r="W69" s="351">
        <f t="shared" si="1"/>
        <v>6.4350499999999995</v>
      </c>
      <c r="X69" s="786">
        <f t="shared" si="2"/>
        <v>8365.5649999999987</v>
      </c>
    </row>
    <row r="70" spans="1:24" x14ac:dyDescent="0.2">
      <c r="A70" s="785">
        <v>51</v>
      </c>
      <c r="B70" s="371" t="s">
        <v>295</v>
      </c>
      <c r="C70" s="348">
        <v>32180</v>
      </c>
      <c r="D70" s="349" t="s">
        <v>57</v>
      </c>
      <c r="E70" s="350">
        <v>2.46</v>
      </c>
      <c r="F70" s="349">
        <v>1</v>
      </c>
      <c r="G70" s="349">
        <v>12</v>
      </c>
      <c r="H70" s="349">
        <v>2017</v>
      </c>
      <c r="I70" s="349"/>
      <c r="J70" s="349">
        <v>0.3</v>
      </c>
      <c r="K70" s="349"/>
      <c r="L70" s="349"/>
      <c r="M70" s="349"/>
      <c r="N70" s="349">
        <v>40</v>
      </c>
      <c r="O70" s="351">
        <f t="shared" si="12"/>
        <v>0.98399999999999999</v>
      </c>
      <c r="P70" s="349"/>
      <c r="Q70" s="355"/>
      <c r="R70" s="349"/>
      <c r="S70" s="349"/>
      <c r="T70" s="351">
        <f t="shared" si="13"/>
        <v>1.284</v>
      </c>
      <c r="U70" s="351">
        <f t="shared" si="14"/>
        <v>3.7439999999999998</v>
      </c>
      <c r="V70" s="351">
        <f t="shared" si="0"/>
        <v>0.57810000000000006</v>
      </c>
      <c r="W70" s="351">
        <f t="shared" si="1"/>
        <v>4.3220999999999998</v>
      </c>
      <c r="X70" s="786">
        <f t="shared" si="2"/>
        <v>5618.73</v>
      </c>
    </row>
    <row r="71" spans="1:24" ht="17.25" customHeight="1" x14ac:dyDescent="0.2">
      <c r="A71" s="923" t="s">
        <v>1</v>
      </c>
      <c r="B71" s="892" t="s">
        <v>2</v>
      </c>
      <c r="C71" s="886" t="s">
        <v>224</v>
      </c>
      <c r="D71" s="886" t="s">
        <v>78</v>
      </c>
      <c r="E71" s="896" t="s">
        <v>183</v>
      </c>
      <c r="F71" s="897"/>
      <c r="G71" s="897"/>
      <c r="H71" s="898"/>
      <c r="I71" s="896" t="s">
        <v>225</v>
      </c>
      <c r="J71" s="897"/>
      <c r="K71" s="897"/>
      <c r="L71" s="897"/>
      <c r="M71" s="897"/>
      <c r="N71" s="897"/>
      <c r="O71" s="897"/>
      <c r="P71" s="897"/>
      <c r="Q71" s="897"/>
      <c r="R71" s="897"/>
      <c r="S71" s="897"/>
      <c r="T71" s="898"/>
      <c r="U71" s="886" t="s">
        <v>226</v>
      </c>
      <c r="V71" s="886" t="s">
        <v>567</v>
      </c>
      <c r="W71" s="886" t="s">
        <v>55</v>
      </c>
      <c r="X71" s="926" t="s">
        <v>228</v>
      </c>
    </row>
    <row r="72" spans="1:24" ht="17.25" customHeight="1" x14ac:dyDescent="0.2">
      <c r="A72" s="920"/>
      <c r="B72" s="893"/>
      <c r="C72" s="895"/>
      <c r="D72" s="895"/>
      <c r="E72" s="902" t="s">
        <v>149</v>
      </c>
      <c r="F72" s="904" t="s">
        <v>229</v>
      </c>
      <c r="G72" s="904" t="s">
        <v>230</v>
      </c>
      <c r="H72" s="904" t="s">
        <v>231</v>
      </c>
      <c r="I72" s="886" t="s">
        <v>232</v>
      </c>
      <c r="J72" s="886" t="s">
        <v>233</v>
      </c>
      <c r="K72" s="886" t="s">
        <v>234</v>
      </c>
      <c r="L72" s="886" t="s">
        <v>156</v>
      </c>
      <c r="M72" s="886" t="s">
        <v>128</v>
      </c>
      <c r="N72" s="906" t="s">
        <v>127</v>
      </c>
      <c r="O72" s="906"/>
      <c r="P72" s="906" t="s">
        <v>397</v>
      </c>
      <c r="Q72" s="906"/>
      <c r="R72" s="886" t="s">
        <v>235</v>
      </c>
      <c r="S72" s="886" t="s">
        <v>129</v>
      </c>
      <c r="T72" s="886" t="s">
        <v>399</v>
      </c>
      <c r="U72" s="895"/>
      <c r="V72" s="895"/>
      <c r="W72" s="895"/>
      <c r="X72" s="916"/>
    </row>
    <row r="73" spans="1:24" ht="27.75" customHeight="1" x14ac:dyDescent="0.2">
      <c r="A73" s="921"/>
      <c r="B73" s="894"/>
      <c r="C73" s="887"/>
      <c r="D73" s="887"/>
      <c r="E73" s="903"/>
      <c r="F73" s="905"/>
      <c r="G73" s="905"/>
      <c r="H73" s="905"/>
      <c r="I73" s="887"/>
      <c r="J73" s="887"/>
      <c r="K73" s="887"/>
      <c r="L73" s="887"/>
      <c r="M73" s="887"/>
      <c r="N73" s="773" t="s">
        <v>398</v>
      </c>
      <c r="O73" s="773" t="s">
        <v>149</v>
      </c>
      <c r="P73" s="773" t="s">
        <v>398</v>
      </c>
      <c r="Q73" s="773" t="s">
        <v>149</v>
      </c>
      <c r="R73" s="887"/>
      <c r="S73" s="887"/>
      <c r="T73" s="887"/>
      <c r="U73" s="887"/>
      <c r="V73" s="887"/>
      <c r="W73" s="887"/>
      <c r="X73" s="917"/>
    </row>
    <row r="74" spans="1:24" x14ac:dyDescent="0.2">
      <c r="A74" s="912" t="s">
        <v>402</v>
      </c>
      <c r="B74" s="885"/>
      <c r="C74" s="381"/>
      <c r="D74" s="770"/>
      <c r="E74" s="350"/>
      <c r="F74" s="349"/>
      <c r="G74" s="349"/>
      <c r="H74" s="349"/>
      <c r="I74" s="349"/>
      <c r="J74" s="349"/>
      <c r="K74" s="349"/>
      <c r="L74" s="349"/>
      <c r="M74" s="349"/>
      <c r="N74" s="349"/>
      <c r="O74" s="351"/>
      <c r="P74" s="349"/>
      <c r="Q74" s="355"/>
      <c r="R74" s="349"/>
      <c r="S74" s="349"/>
      <c r="T74" s="783"/>
      <c r="U74" s="351"/>
      <c r="V74" s="351"/>
      <c r="W74" s="351"/>
      <c r="X74" s="789">
        <f t="shared" si="2"/>
        <v>0</v>
      </c>
    </row>
    <row r="75" spans="1:24" x14ac:dyDescent="0.2">
      <c r="A75" s="785">
        <v>52</v>
      </c>
      <c r="B75" s="371" t="s">
        <v>296</v>
      </c>
      <c r="C75" s="349" t="s">
        <v>297</v>
      </c>
      <c r="D75" s="349" t="s">
        <v>67</v>
      </c>
      <c r="E75" s="350">
        <v>4.6500000000000004</v>
      </c>
      <c r="F75" s="349">
        <v>1</v>
      </c>
      <c r="G75" s="349">
        <v>10</v>
      </c>
      <c r="H75" s="349">
        <v>2017</v>
      </c>
      <c r="I75" s="349">
        <v>0.4</v>
      </c>
      <c r="J75" s="349">
        <v>0.3</v>
      </c>
      <c r="K75" s="349"/>
      <c r="L75" s="349"/>
      <c r="M75" s="349"/>
      <c r="N75" s="349">
        <v>40</v>
      </c>
      <c r="O75" s="351">
        <f t="shared" ref="O75:O83" si="15">SUM(E75+I75+Q75+R75)*N75%</f>
        <v>2.0200000000000005</v>
      </c>
      <c r="P75" s="349"/>
      <c r="Q75" s="355"/>
      <c r="R75" s="349"/>
      <c r="S75" s="349"/>
      <c r="T75" s="351">
        <f t="shared" ref="T75:T83" si="16">SUM(I75+J75+K75+L75+M75+O75+Q75+R75+S75)</f>
        <v>2.7200000000000006</v>
      </c>
      <c r="U75" s="351">
        <f t="shared" ref="U75:U83" si="17">SUM(E75+T75)</f>
        <v>7.370000000000001</v>
      </c>
      <c r="V75" s="351">
        <f t="shared" si="0"/>
        <v>1.1867500000000002</v>
      </c>
      <c r="W75" s="351">
        <f t="shared" si="1"/>
        <v>8.556750000000001</v>
      </c>
      <c r="X75" s="786">
        <f t="shared" si="2"/>
        <v>11123.775000000001</v>
      </c>
    </row>
    <row r="76" spans="1:24" x14ac:dyDescent="0.2">
      <c r="A76" s="785">
        <v>53</v>
      </c>
      <c r="B76" s="371" t="s">
        <v>83</v>
      </c>
      <c r="C76" s="348">
        <v>24752</v>
      </c>
      <c r="D76" s="349" t="s">
        <v>59</v>
      </c>
      <c r="E76" s="350">
        <v>4.0599999999999996</v>
      </c>
      <c r="F76" s="349">
        <v>1</v>
      </c>
      <c r="G76" s="349">
        <v>6</v>
      </c>
      <c r="H76" s="349">
        <v>2018</v>
      </c>
      <c r="I76" s="349">
        <v>0.3</v>
      </c>
      <c r="J76" s="349">
        <v>0.3</v>
      </c>
      <c r="K76" s="349"/>
      <c r="L76" s="349"/>
      <c r="M76" s="349"/>
      <c r="N76" s="349">
        <v>40</v>
      </c>
      <c r="O76" s="351">
        <f t="shared" si="15"/>
        <v>1.8901599999999998</v>
      </c>
      <c r="P76" s="360">
        <v>9</v>
      </c>
      <c r="Q76" s="499">
        <f t="shared" si="5"/>
        <v>0.3654</v>
      </c>
      <c r="R76" s="349"/>
      <c r="S76" s="349"/>
      <c r="T76" s="351">
        <f t="shared" si="16"/>
        <v>2.8555600000000001</v>
      </c>
      <c r="U76" s="351">
        <f t="shared" si="17"/>
        <v>6.9155599999999993</v>
      </c>
      <c r="V76" s="351">
        <f t="shared" si="0"/>
        <v>1.1104689999999999</v>
      </c>
      <c r="W76" s="351">
        <f t="shared" si="1"/>
        <v>8.0260289999999994</v>
      </c>
      <c r="X76" s="786">
        <f t="shared" si="2"/>
        <v>10433.8377</v>
      </c>
    </row>
    <row r="77" spans="1:24" x14ac:dyDescent="0.2">
      <c r="A77" s="785">
        <v>54</v>
      </c>
      <c r="B77" s="371" t="s">
        <v>298</v>
      </c>
      <c r="C77" s="349" t="s">
        <v>299</v>
      </c>
      <c r="D77" s="349" t="s">
        <v>67</v>
      </c>
      <c r="E77" s="350">
        <v>4.32</v>
      </c>
      <c r="F77" s="349">
        <v>1</v>
      </c>
      <c r="G77" s="349">
        <v>5</v>
      </c>
      <c r="H77" s="349">
        <v>2016</v>
      </c>
      <c r="I77" s="349"/>
      <c r="J77" s="349">
        <v>0.3</v>
      </c>
      <c r="K77" s="349"/>
      <c r="L77" s="349"/>
      <c r="M77" s="349"/>
      <c r="N77" s="349">
        <v>40</v>
      </c>
      <c r="O77" s="351">
        <f t="shared" si="15"/>
        <v>1.7280000000000002</v>
      </c>
      <c r="P77" s="349"/>
      <c r="Q77" s="355"/>
      <c r="R77" s="349"/>
      <c r="S77" s="349"/>
      <c r="T77" s="351">
        <f t="shared" si="16"/>
        <v>2.028</v>
      </c>
      <c r="U77" s="351">
        <f t="shared" si="17"/>
        <v>6.3480000000000008</v>
      </c>
      <c r="V77" s="351">
        <f t="shared" si="0"/>
        <v>1.0152000000000001</v>
      </c>
      <c r="W77" s="351">
        <f t="shared" si="1"/>
        <v>7.3632000000000009</v>
      </c>
      <c r="X77" s="786">
        <f t="shared" si="2"/>
        <v>9572.1600000000017</v>
      </c>
    </row>
    <row r="78" spans="1:24" x14ac:dyDescent="0.2">
      <c r="A78" s="785">
        <v>55</v>
      </c>
      <c r="B78" s="371" t="s">
        <v>300</v>
      </c>
      <c r="C78" s="348">
        <v>30873</v>
      </c>
      <c r="D78" s="349" t="s">
        <v>59</v>
      </c>
      <c r="E78" s="350">
        <v>2.67</v>
      </c>
      <c r="F78" s="349">
        <v>7</v>
      </c>
      <c r="G78" s="349">
        <v>10</v>
      </c>
      <c r="H78" s="349">
        <v>2015</v>
      </c>
      <c r="I78" s="349"/>
      <c r="J78" s="349">
        <v>0.3</v>
      </c>
      <c r="K78" s="349"/>
      <c r="L78" s="349"/>
      <c r="M78" s="349"/>
      <c r="N78" s="349">
        <v>40</v>
      </c>
      <c r="O78" s="351">
        <f t="shared" si="15"/>
        <v>1.0680000000000001</v>
      </c>
      <c r="P78" s="349"/>
      <c r="Q78" s="355"/>
      <c r="R78" s="349"/>
      <c r="S78" s="349"/>
      <c r="T78" s="351">
        <f t="shared" si="16"/>
        <v>1.3680000000000001</v>
      </c>
      <c r="U78" s="351">
        <f t="shared" si="17"/>
        <v>4.0380000000000003</v>
      </c>
      <c r="V78" s="351">
        <f t="shared" si="0"/>
        <v>0.62744999999999995</v>
      </c>
      <c r="W78" s="351">
        <f t="shared" si="1"/>
        <v>4.6654499999999999</v>
      </c>
      <c r="X78" s="786">
        <f t="shared" si="2"/>
        <v>6065.085</v>
      </c>
    </row>
    <row r="79" spans="1:24" x14ac:dyDescent="0.2">
      <c r="A79" s="785">
        <v>56</v>
      </c>
      <c r="B79" s="371" t="s">
        <v>10</v>
      </c>
      <c r="C79" s="349" t="s">
        <v>56</v>
      </c>
      <c r="D79" s="349" t="s">
        <v>59</v>
      </c>
      <c r="E79" s="359">
        <v>3.26</v>
      </c>
      <c r="F79" s="360">
        <v>1</v>
      </c>
      <c r="G79" s="360">
        <v>3</v>
      </c>
      <c r="H79" s="360">
        <v>2018</v>
      </c>
      <c r="I79" s="349">
        <v>0.3</v>
      </c>
      <c r="J79" s="349">
        <v>0.3</v>
      </c>
      <c r="K79" s="349"/>
      <c r="L79" s="349"/>
      <c r="M79" s="349"/>
      <c r="N79" s="349">
        <v>40</v>
      </c>
      <c r="O79" s="351">
        <f t="shared" si="15"/>
        <v>1.4239999999999999</v>
      </c>
      <c r="P79" s="349"/>
      <c r="Q79" s="355"/>
      <c r="R79" s="349"/>
      <c r="S79" s="349"/>
      <c r="T79" s="351">
        <f t="shared" si="16"/>
        <v>2.024</v>
      </c>
      <c r="U79" s="351">
        <f t="shared" si="17"/>
        <v>5.2839999999999998</v>
      </c>
      <c r="V79" s="351">
        <f t="shared" si="0"/>
        <v>0.83660000000000001</v>
      </c>
      <c r="W79" s="351">
        <f t="shared" si="1"/>
        <v>6.1205999999999996</v>
      </c>
      <c r="X79" s="786">
        <f t="shared" si="2"/>
        <v>7956.78</v>
      </c>
    </row>
    <row r="80" spans="1:24" x14ac:dyDescent="0.2">
      <c r="A80" s="785">
        <v>57</v>
      </c>
      <c r="B80" s="371" t="s">
        <v>26</v>
      </c>
      <c r="C80" s="348">
        <v>32422</v>
      </c>
      <c r="D80" s="349" t="s">
        <v>59</v>
      </c>
      <c r="E80" s="359">
        <v>2.2599999999999998</v>
      </c>
      <c r="F80" s="360">
        <v>1</v>
      </c>
      <c r="G80" s="360">
        <v>4</v>
      </c>
      <c r="H80" s="360">
        <v>2018</v>
      </c>
      <c r="I80" s="349"/>
      <c r="J80" s="349">
        <v>0.3</v>
      </c>
      <c r="K80" s="349"/>
      <c r="L80" s="349"/>
      <c r="M80" s="349"/>
      <c r="N80" s="349">
        <v>40</v>
      </c>
      <c r="O80" s="351">
        <f t="shared" si="15"/>
        <v>0.90399999999999991</v>
      </c>
      <c r="P80" s="349"/>
      <c r="Q80" s="355"/>
      <c r="R80" s="349"/>
      <c r="S80" s="349"/>
      <c r="T80" s="351">
        <f t="shared" si="16"/>
        <v>1.204</v>
      </c>
      <c r="U80" s="351">
        <f t="shared" si="17"/>
        <v>3.4639999999999995</v>
      </c>
      <c r="V80" s="351">
        <f t="shared" ref="V80:V147" si="18">SUM(E80+I80+Q80+R80)*23.5/100</f>
        <v>0.53109999999999991</v>
      </c>
      <c r="W80" s="351">
        <f t="shared" si="1"/>
        <v>3.9950999999999994</v>
      </c>
      <c r="X80" s="786">
        <f t="shared" si="2"/>
        <v>5193.6299999999992</v>
      </c>
    </row>
    <row r="81" spans="1:24" x14ac:dyDescent="0.2">
      <c r="A81" s="785">
        <v>58</v>
      </c>
      <c r="B81" s="371" t="s">
        <v>301</v>
      </c>
      <c r="C81" s="348">
        <v>30111</v>
      </c>
      <c r="D81" s="349" t="s">
        <v>59</v>
      </c>
      <c r="E81" s="350">
        <v>2.46</v>
      </c>
      <c r="F81" s="349">
        <v>2</v>
      </c>
      <c r="G81" s="349">
        <v>12</v>
      </c>
      <c r="H81" s="349">
        <v>2016</v>
      </c>
      <c r="I81" s="349"/>
      <c r="J81" s="349">
        <v>0.3</v>
      </c>
      <c r="K81" s="349"/>
      <c r="L81" s="349"/>
      <c r="M81" s="349"/>
      <c r="N81" s="349">
        <v>40</v>
      </c>
      <c r="O81" s="351">
        <f t="shared" si="15"/>
        <v>0.98399999999999999</v>
      </c>
      <c r="P81" s="349"/>
      <c r="Q81" s="355"/>
      <c r="R81" s="349"/>
      <c r="S81" s="349"/>
      <c r="T81" s="351">
        <f t="shared" si="16"/>
        <v>1.284</v>
      </c>
      <c r="U81" s="351">
        <f t="shared" si="17"/>
        <v>3.7439999999999998</v>
      </c>
      <c r="V81" s="351">
        <f t="shared" si="18"/>
        <v>0.57810000000000006</v>
      </c>
      <c r="W81" s="351">
        <f t="shared" ref="W81:W149" si="19">SUM(U81+V81)</f>
        <v>4.3220999999999998</v>
      </c>
      <c r="X81" s="786">
        <f t="shared" ref="X81:X149" si="20">SUM(W81)*1300</f>
        <v>5618.73</v>
      </c>
    </row>
    <row r="82" spans="1:24" x14ac:dyDescent="0.2">
      <c r="A82" s="785">
        <v>59</v>
      </c>
      <c r="B82" s="371" t="s">
        <v>302</v>
      </c>
      <c r="C82" s="375" t="s">
        <v>303</v>
      </c>
      <c r="D82" s="349" t="s">
        <v>57</v>
      </c>
      <c r="E82" s="350">
        <v>3.86</v>
      </c>
      <c r="F82" s="349">
        <v>1</v>
      </c>
      <c r="G82" s="349">
        <v>12</v>
      </c>
      <c r="H82" s="349">
        <v>2017</v>
      </c>
      <c r="I82" s="349"/>
      <c r="J82" s="349">
        <v>0.3</v>
      </c>
      <c r="K82" s="349"/>
      <c r="L82" s="349"/>
      <c r="M82" s="349"/>
      <c r="N82" s="349">
        <v>40</v>
      </c>
      <c r="O82" s="351">
        <f t="shared" si="15"/>
        <v>1.544</v>
      </c>
      <c r="P82" s="349"/>
      <c r="Q82" s="355"/>
      <c r="R82" s="349"/>
      <c r="S82" s="349"/>
      <c r="T82" s="351">
        <f t="shared" si="16"/>
        <v>1.8440000000000001</v>
      </c>
      <c r="U82" s="351">
        <f t="shared" si="17"/>
        <v>5.7039999999999997</v>
      </c>
      <c r="V82" s="351">
        <f t="shared" si="18"/>
        <v>0.90709999999999991</v>
      </c>
      <c r="W82" s="351">
        <f t="shared" si="19"/>
        <v>6.6110999999999995</v>
      </c>
      <c r="X82" s="786">
        <f t="shared" si="20"/>
        <v>8594.43</v>
      </c>
    </row>
    <row r="83" spans="1:24" x14ac:dyDescent="0.2">
      <c r="A83" s="785">
        <v>60</v>
      </c>
      <c r="B83" s="371" t="s">
        <v>304</v>
      </c>
      <c r="C83" s="349" t="s">
        <v>305</v>
      </c>
      <c r="D83" s="349" t="s">
        <v>57</v>
      </c>
      <c r="E83" s="350">
        <v>3.86</v>
      </c>
      <c r="F83" s="349">
        <v>1</v>
      </c>
      <c r="G83" s="349">
        <v>12</v>
      </c>
      <c r="H83" s="349">
        <v>2017</v>
      </c>
      <c r="I83" s="349"/>
      <c r="J83" s="349">
        <v>0.3</v>
      </c>
      <c r="K83" s="349"/>
      <c r="L83" s="349"/>
      <c r="M83" s="349"/>
      <c r="N83" s="349">
        <v>40</v>
      </c>
      <c r="O83" s="351">
        <f t="shared" si="15"/>
        <v>1.544</v>
      </c>
      <c r="P83" s="349"/>
      <c r="Q83" s="355"/>
      <c r="R83" s="349"/>
      <c r="S83" s="349"/>
      <c r="T83" s="351">
        <f t="shared" si="16"/>
        <v>1.8440000000000001</v>
      </c>
      <c r="U83" s="351">
        <f t="shared" si="17"/>
        <v>5.7039999999999997</v>
      </c>
      <c r="V83" s="351">
        <f t="shared" si="18"/>
        <v>0.90709999999999991</v>
      </c>
      <c r="W83" s="351">
        <f t="shared" si="19"/>
        <v>6.6110999999999995</v>
      </c>
      <c r="X83" s="786">
        <f t="shared" si="20"/>
        <v>8594.43</v>
      </c>
    </row>
    <row r="84" spans="1:24" x14ac:dyDescent="0.2">
      <c r="A84" s="912" t="s">
        <v>306</v>
      </c>
      <c r="B84" s="885"/>
      <c r="C84" s="770"/>
      <c r="D84" s="349"/>
      <c r="E84" s="350"/>
      <c r="F84" s="349"/>
      <c r="G84" s="349"/>
      <c r="H84" s="349"/>
      <c r="I84" s="349"/>
      <c r="J84" s="349"/>
      <c r="K84" s="349"/>
      <c r="L84" s="349"/>
      <c r="M84" s="349"/>
      <c r="N84" s="349"/>
      <c r="O84" s="351"/>
      <c r="P84" s="349"/>
      <c r="Q84" s="355"/>
      <c r="R84" s="349"/>
      <c r="S84" s="349"/>
      <c r="T84" s="351"/>
      <c r="U84" s="351"/>
      <c r="V84" s="351">
        <f t="shared" si="18"/>
        <v>0</v>
      </c>
      <c r="W84" s="351"/>
      <c r="X84" s="786">
        <f t="shared" si="20"/>
        <v>0</v>
      </c>
    </row>
    <row r="85" spans="1:24" x14ac:dyDescent="0.2">
      <c r="A85" s="785">
        <v>61</v>
      </c>
      <c r="B85" s="371" t="s">
        <v>33</v>
      </c>
      <c r="C85" s="349" t="s">
        <v>307</v>
      </c>
      <c r="D85" s="349" t="s">
        <v>67</v>
      </c>
      <c r="E85" s="359">
        <v>4.6500000000000004</v>
      </c>
      <c r="F85" s="360">
        <v>1</v>
      </c>
      <c r="G85" s="360">
        <v>8</v>
      </c>
      <c r="H85" s="360">
        <v>2017</v>
      </c>
      <c r="I85" s="349">
        <v>0.4</v>
      </c>
      <c r="J85" s="349">
        <v>0.3</v>
      </c>
      <c r="K85" s="349"/>
      <c r="L85" s="349"/>
      <c r="M85" s="353"/>
      <c r="N85" s="349">
        <v>70</v>
      </c>
      <c r="O85" s="351">
        <f t="shared" ref="O85:O96" si="21">SUM(E85+I85+Q85+R85)*N85%</f>
        <v>3.5350000000000001</v>
      </c>
      <c r="P85" s="349"/>
      <c r="Q85" s="355"/>
      <c r="R85" s="349"/>
      <c r="S85" s="349"/>
      <c r="T85" s="351">
        <f t="shared" ref="T85:T96" si="22">SUM(I85+J85+K85+L85+M85+O85+Q85+R85+S85)</f>
        <v>4.2350000000000003</v>
      </c>
      <c r="U85" s="351">
        <f t="shared" ref="U85:U96" si="23">SUM(E85+T85)</f>
        <v>8.8850000000000016</v>
      </c>
      <c r="V85" s="351">
        <f t="shared" si="18"/>
        <v>1.1867500000000002</v>
      </c>
      <c r="W85" s="351">
        <f t="shared" si="19"/>
        <v>10.071750000000002</v>
      </c>
      <c r="X85" s="786">
        <f t="shared" si="20"/>
        <v>13093.275000000001</v>
      </c>
    </row>
    <row r="86" spans="1:24" x14ac:dyDescent="0.2">
      <c r="A86" s="785">
        <v>62</v>
      </c>
      <c r="B86" s="371" t="s">
        <v>31</v>
      </c>
      <c r="C86" s="349" t="s">
        <v>308</v>
      </c>
      <c r="D86" s="349" t="s">
        <v>67</v>
      </c>
      <c r="E86" s="359">
        <v>3.33</v>
      </c>
      <c r="F86" s="360">
        <v>15</v>
      </c>
      <c r="G86" s="360">
        <v>4</v>
      </c>
      <c r="H86" s="360">
        <v>2018</v>
      </c>
      <c r="I86" s="349">
        <v>0.3</v>
      </c>
      <c r="J86" s="349">
        <v>0.3</v>
      </c>
      <c r="K86" s="349"/>
      <c r="L86" s="349"/>
      <c r="M86" s="349"/>
      <c r="N86" s="349">
        <v>60</v>
      </c>
      <c r="O86" s="351">
        <f t="shared" si="21"/>
        <v>2.1779999999999999</v>
      </c>
      <c r="P86" s="349"/>
      <c r="Q86" s="355"/>
      <c r="R86" s="349"/>
      <c r="S86" s="349"/>
      <c r="T86" s="351">
        <f t="shared" si="22"/>
        <v>2.778</v>
      </c>
      <c r="U86" s="351">
        <f t="shared" si="23"/>
        <v>6.1080000000000005</v>
      </c>
      <c r="V86" s="351">
        <f t="shared" si="18"/>
        <v>0.85304999999999997</v>
      </c>
      <c r="W86" s="351">
        <f t="shared" si="19"/>
        <v>6.9610500000000002</v>
      </c>
      <c r="X86" s="786">
        <f t="shared" si="20"/>
        <v>9049.3649999999998</v>
      </c>
    </row>
    <row r="87" spans="1:24" x14ac:dyDescent="0.2">
      <c r="A87" s="785">
        <v>63</v>
      </c>
      <c r="B87" s="371" t="s">
        <v>309</v>
      </c>
      <c r="C87" s="348">
        <v>30779</v>
      </c>
      <c r="D87" s="349" t="s">
        <v>67</v>
      </c>
      <c r="E87" s="359">
        <v>3</v>
      </c>
      <c r="F87" s="360">
        <v>1</v>
      </c>
      <c r="G87" s="360">
        <v>6</v>
      </c>
      <c r="H87" s="360">
        <v>2018</v>
      </c>
      <c r="I87" s="349"/>
      <c r="J87" s="349">
        <v>0.3</v>
      </c>
      <c r="K87" s="349"/>
      <c r="L87" s="349"/>
      <c r="M87" s="349"/>
      <c r="N87" s="349">
        <v>50</v>
      </c>
      <c r="O87" s="351">
        <f t="shared" si="21"/>
        <v>1.5</v>
      </c>
      <c r="P87" s="349"/>
      <c r="Q87" s="355"/>
      <c r="R87" s="349"/>
      <c r="S87" s="349"/>
      <c r="T87" s="351">
        <f t="shared" si="22"/>
        <v>1.8</v>
      </c>
      <c r="U87" s="351">
        <f t="shared" si="23"/>
        <v>4.8</v>
      </c>
      <c r="V87" s="351">
        <f t="shared" si="18"/>
        <v>0.70499999999999996</v>
      </c>
      <c r="W87" s="351">
        <f t="shared" si="19"/>
        <v>5.5049999999999999</v>
      </c>
      <c r="X87" s="786">
        <f t="shared" si="20"/>
        <v>7156.5</v>
      </c>
    </row>
    <row r="88" spans="1:24" x14ac:dyDescent="0.2">
      <c r="A88" s="785">
        <v>64</v>
      </c>
      <c r="B88" s="371" t="s">
        <v>310</v>
      </c>
      <c r="C88" s="348">
        <v>29502</v>
      </c>
      <c r="D88" s="349" t="s">
        <v>67</v>
      </c>
      <c r="E88" s="350">
        <v>3</v>
      </c>
      <c r="F88" s="349">
        <v>15</v>
      </c>
      <c r="G88" s="349">
        <v>12</v>
      </c>
      <c r="H88" s="349">
        <v>2016</v>
      </c>
      <c r="I88" s="349"/>
      <c r="J88" s="349">
        <v>0.3</v>
      </c>
      <c r="K88" s="349"/>
      <c r="L88" s="349"/>
      <c r="M88" s="349"/>
      <c r="N88" s="349">
        <v>40</v>
      </c>
      <c r="O88" s="351">
        <f t="shared" si="21"/>
        <v>1.2000000000000002</v>
      </c>
      <c r="P88" s="349"/>
      <c r="Q88" s="355"/>
      <c r="R88" s="349"/>
      <c r="S88" s="349"/>
      <c r="T88" s="351">
        <f t="shared" si="22"/>
        <v>1.5000000000000002</v>
      </c>
      <c r="U88" s="351">
        <f t="shared" si="23"/>
        <v>4.5</v>
      </c>
      <c r="V88" s="351">
        <f t="shared" si="18"/>
        <v>0.70499999999999996</v>
      </c>
      <c r="W88" s="351">
        <f t="shared" si="19"/>
        <v>5.2050000000000001</v>
      </c>
      <c r="X88" s="786">
        <f t="shared" si="20"/>
        <v>6766.5</v>
      </c>
    </row>
    <row r="89" spans="1:24" x14ac:dyDescent="0.2">
      <c r="A89" s="785">
        <v>65</v>
      </c>
      <c r="B89" s="371" t="s">
        <v>311</v>
      </c>
      <c r="C89" s="349" t="s">
        <v>312</v>
      </c>
      <c r="D89" s="349" t="s">
        <v>57</v>
      </c>
      <c r="E89" s="350">
        <v>2.46</v>
      </c>
      <c r="F89" s="349">
        <v>2</v>
      </c>
      <c r="G89" s="349">
        <v>12</v>
      </c>
      <c r="H89" s="349">
        <v>2016</v>
      </c>
      <c r="I89" s="349"/>
      <c r="J89" s="349">
        <v>0.3</v>
      </c>
      <c r="K89" s="349"/>
      <c r="L89" s="349"/>
      <c r="M89" s="349"/>
      <c r="N89" s="349">
        <v>40</v>
      </c>
      <c r="O89" s="351">
        <f t="shared" si="21"/>
        <v>0.98399999999999999</v>
      </c>
      <c r="P89" s="349"/>
      <c r="Q89" s="355"/>
      <c r="R89" s="349"/>
      <c r="S89" s="349"/>
      <c r="T89" s="351">
        <f t="shared" si="22"/>
        <v>1.284</v>
      </c>
      <c r="U89" s="351">
        <f t="shared" si="23"/>
        <v>3.7439999999999998</v>
      </c>
      <c r="V89" s="351">
        <f t="shared" si="18"/>
        <v>0.57810000000000006</v>
      </c>
      <c r="W89" s="351">
        <f t="shared" si="19"/>
        <v>4.3220999999999998</v>
      </c>
      <c r="X89" s="786">
        <f t="shared" si="20"/>
        <v>5618.73</v>
      </c>
    </row>
    <row r="90" spans="1:24" x14ac:dyDescent="0.2">
      <c r="A90" s="785">
        <v>66</v>
      </c>
      <c r="B90" s="371" t="s">
        <v>313</v>
      </c>
      <c r="C90" s="349" t="s">
        <v>314</v>
      </c>
      <c r="D90" s="349" t="s">
        <v>59</v>
      </c>
      <c r="E90" s="350">
        <v>2.46</v>
      </c>
      <c r="F90" s="349">
        <v>1</v>
      </c>
      <c r="G90" s="349">
        <v>12</v>
      </c>
      <c r="H90" s="349">
        <v>2017</v>
      </c>
      <c r="I90" s="349"/>
      <c r="J90" s="349">
        <v>0.3</v>
      </c>
      <c r="K90" s="349"/>
      <c r="L90" s="349"/>
      <c r="M90" s="349"/>
      <c r="N90" s="349">
        <v>40</v>
      </c>
      <c r="O90" s="351">
        <f t="shared" si="21"/>
        <v>0.98399999999999999</v>
      </c>
      <c r="P90" s="349"/>
      <c r="Q90" s="355"/>
      <c r="R90" s="349"/>
      <c r="S90" s="349"/>
      <c r="T90" s="351">
        <f t="shared" si="22"/>
        <v>1.284</v>
      </c>
      <c r="U90" s="351">
        <f t="shared" si="23"/>
        <v>3.7439999999999998</v>
      </c>
      <c r="V90" s="351">
        <f t="shared" si="18"/>
        <v>0.57810000000000006</v>
      </c>
      <c r="W90" s="351">
        <f t="shared" si="19"/>
        <v>4.3220999999999998</v>
      </c>
      <c r="X90" s="786">
        <f t="shared" si="20"/>
        <v>5618.73</v>
      </c>
    </row>
    <row r="91" spans="1:24" x14ac:dyDescent="0.2">
      <c r="A91" s="785">
        <v>67</v>
      </c>
      <c r="B91" s="371" t="s">
        <v>315</v>
      </c>
      <c r="C91" s="349" t="s">
        <v>316</v>
      </c>
      <c r="D91" s="349" t="s">
        <v>59</v>
      </c>
      <c r="E91" s="350">
        <v>2.46</v>
      </c>
      <c r="F91" s="349">
        <v>1</v>
      </c>
      <c r="G91" s="349">
        <v>12</v>
      </c>
      <c r="H91" s="349">
        <v>2017</v>
      </c>
      <c r="I91" s="349"/>
      <c r="J91" s="349">
        <v>0.3</v>
      </c>
      <c r="K91" s="349"/>
      <c r="L91" s="349"/>
      <c r="M91" s="349"/>
      <c r="N91" s="349">
        <v>40</v>
      </c>
      <c r="O91" s="351">
        <f t="shared" si="21"/>
        <v>0.98399999999999999</v>
      </c>
      <c r="P91" s="349"/>
      <c r="Q91" s="355"/>
      <c r="R91" s="349"/>
      <c r="S91" s="349"/>
      <c r="T91" s="351">
        <f t="shared" si="22"/>
        <v>1.284</v>
      </c>
      <c r="U91" s="351">
        <f t="shared" si="23"/>
        <v>3.7439999999999998</v>
      </c>
      <c r="V91" s="351">
        <f t="shared" si="18"/>
        <v>0.57810000000000006</v>
      </c>
      <c r="W91" s="351">
        <f t="shared" si="19"/>
        <v>4.3220999999999998</v>
      </c>
      <c r="X91" s="786">
        <f t="shared" si="20"/>
        <v>5618.73</v>
      </c>
    </row>
    <row r="92" spans="1:24" x14ac:dyDescent="0.2">
      <c r="A92" s="785">
        <v>68</v>
      </c>
      <c r="B92" s="371" t="s">
        <v>317</v>
      </c>
      <c r="C92" s="349" t="s">
        <v>318</v>
      </c>
      <c r="D92" s="349" t="s">
        <v>59</v>
      </c>
      <c r="E92" s="350">
        <v>2.46</v>
      </c>
      <c r="F92" s="349">
        <v>1</v>
      </c>
      <c r="G92" s="349">
        <v>12</v>
      </c>
      <c r="H92" s="349">
        <v>2017</v>
      </c>
      <c r="I92" s="349"/>
      <c r="J92" s="349">
        <v>0.3</v>
      </c>
      <c r="K92" s="349"/>
      <c r="L92" s="349"/>
      <c r="M92" s="349"/>
      <c r="N92" s="349">
        <v>40</v>
      </c>
      <c r="O92" s="351">
        <f t="shared" si="21"/>
        <v>0.98399999999999999</v>
      </c>
      <c r="P92" s="349"/>
      <c r="Q92" s="355"/>
      <c r="R92" s="349"/>
      <c r="S92" s="349"/>
      <c r="T92" s="351">
        <f t="shared" si="22"/>
        <v>1.284</v>
      </c>
      <c r="U92" s="351">
        <f t="shared" si="23"/>
        <v>3.7439999999999998</v>
      </c>
      <c r="V92" s="351">
        <f t="shared" si="18"/>
        <v>0.57810000000000006</v>
      </c>
      <c r="W92" s="351">
        <f t="shared" si="19"/>
        <v>4.3220999999999998</v>
      </c>
      <c r="X92" s="786">
        <f t="shared" si="20"/>
        <v>5618.73</v>
      </c>
    </row>
    <row r="93" spans="1:24" x14ac:dyDescent="0.2">
      <c r="A93" s="785">
        <v>69</v>
      </c>
      <c r="B93" s="371" t="s">
        <v>319</v>
      </c>
      <c r="C93" s="349" t="s">
        <v>320</v>
      </c>
      <c r="D93" s="349" t="s">
        <v>57</v>
      </c>
      <c r="E93" s="350">
        <v>2.46</v>
      </c>
      <c r="F93" s="349">
        <v>1</v>
      </c>
      <c r="G93" s="349">
        <v>12</v>
      </c>
      <c r="H93" s="349">
        <v>2017</v>
      </c>
      <c r="I93" s="349"/>
      <c r="J93" s="349">
        <v>0.3</v>
      </c>
      <c r="K93" s="349"/>
      <c r="L93" s="349"/>
      <c r="M93" s="349"/>
      <c r="N93" s="349">
        <v>40</v>
      </c>
      <c r="O93" s="351">
        <f t="shared" si="21"/>
        <v>0.98399999999999999</v>
      </c>
      <c r="P93" s="349"/>
      <c r="Q93" s="355"/>
      <c r="R93" s="349"/>
      <c r="S93" s="349"/>
      <c r="T93" s="351">
        <f t="shared" si="22"/>
        <v>1.284</v>
      </c>
      <c r="U93" s="351">
        <f t="shared" si="23"/>
        <v>3.7439999999999998</v>
      </c>
      <c r="V93" s="351">
        <f t="shared" si="18"/>
        <v>0.57810000000000006</v>
      </c>
      <c r="W93" s="351">
        <f t="shared" si="19"/>
        <v>4.3220999999999998</v>
      </c>
      <c r="X93" s="786">
        <f t="shared" si="20"/>
        <v>5618.73</v>
      </c>
    </row>
    <row r="94" spans="1:24" x14ac:dyDescent="0.2">
      <c r="A94" s="785">
        <v>70</v>
      </c>
      <c r="B94" s="371" t="s">
        <v>40</v>
      </c>
      <c r="C94" s="349" t="s">
        <v>321</v>
      </c>
      <c r="D94" s="349" t="s">
        <v>59</v>
      </c>
      <c r="E94" s="350">
        <v>2.06</v>
      </c>
      <c r="F94" s="349">
        <v>1</v>
      </c>
      <c r="G94" s="349">
        <v>1</v>
      </c>
      <c r="H94" s="349">
        <v>2018</v>
      </c>
      <c r="I94" s="349"/>
      <c r="J94" s="349">
        <v>0.3</v>
      </c>
      <c r="K94" s="349"/>
      <c r="L94" s="349"/>
      <c r="M94" s="349"/>
      <c r="N94" s="349">
        <v>40</v>
      </c>
      <c r="O94" s="351">
        <f t="shared" si="21"/>
        <v>0.82400000000000007</v>
      </c>
      <c r="P94" s="349"/>
      <c r="Q94" s="355"/>
      <c r="R94" s="349"/>
      <c r="S94" s="349"/>
      <c r="T94" s="351">
        <f t="shared" si="22"/>
        <v>1.1240000000000001</v>
      </c>
      <c r="U94" s="351">
        <f t="shared" si="23"/>
        <v>3.1840000000000002</v>
      </c>
      <c r="V94" s="351">
        <f t="shared" si="18"/>
        <v>0.48410000000000003</v>
      </c>
      <c r="W94" s="351">
        <f t="shared" si="19"/>
        <v>3.6681000000000004</v>
      </c>
      <c r="X94" s="786">
        <f t="shared" si="20"/>
        <v>4768.5300000000007</v>
      </c>
    </row>
    <row r="95" spans="1:24" x14ac:dyDescent="0.2">
      <c r="A95" s="785">
        <v>71</v>
      </c>
      <c r="B95" s="371" t="s">
        <v>322</v>
      </c>
      <c r="C95" s="348">
        <v>25116</v>
      </c>
      <c r="D95" s="349" t="s">
        <v>59</v>
      </c>
      <c r="E95" s="350">
        <v>4.0599999999999996</v>
      </c>
      <c r="F95" s="349">
        <v>1</v>
      </c>
      <c r="G95" s="349">
        <v>10</v>
      </c>
      <c r="H95" s="349">
        <v>2017</v>
      </c>
      <c r="I95" s="349"/>
      <c r="J95" s="349">
        <v>0.3</v>
      </c>
      <c r="K95" s="349"/>
      <c r="L95" s="349"/>
      <c r="M95" s="349"/>
      <c r="N95" s="349">
        <v>40</v>
      </c>
      <c r="O95" s="351">
        <f t="shared" si="21"/>
        <v>1.7052</v>
      </c>
      <c r="P95" s="349">
        <v>5</v>
      </c>
      <c r="Q95" s="355">
        <f t="shared" ref="Q95:Q142" si="24">SUM(E95)*P95/100</f>
        <v>0.20299999999999996</v>
      </c>
      <c r="R95" s="349"/>
      <c r="S95" s="349"/>
      <c r="T95" s="351">
        <f t="shared" si="22"/>
        <v>2.2081999999999997</v>
      </c>
      <c r="U95" s="351">
        <f t="shared" si="23"/>
        <v>6.2681999999999993</v>
      </c>
      <c r="V95" s="351">
        <f t="shared" si="18"/>
        <v>1.0018050000000001</v>
      </c>
      <c r="W95" s="351">
        <f t="shared" si="19"/>
        <v>7.2700049999999994</v>
      </c>
      <c r="X95" s="786">
        <f t="shared" si="20"/>
        <v>9451.0064999999995</v>
      </c>
    </row>
    <row r="96" spans="1:24" x14ac:dyDescent="0.2">
      <c r="A96" s="785">
        <v>72</v>
      </c>
      <c r="B96" s="371" t="s">
        <v>182</v>
      </c>
      <c r="C96" s="349" t="s">
        <v>323</v>
      </c>
      <c r="D96" s="349" t="s">
        <v>59</v>
      </c>
      <c r="E96" s="350">
        <v>4.0599999999999996</v>
      </c>
      <c r="F96" s="349">
        <v>1</v>
      </c>
      <c r="G96" s="349">
        <v>12</v>
      </c>
      <c r="H96" s="349">
        <v>2017</v>
      </c>
      <c r="I96" s="349"/>
      <c r="J96" s="349">
        <v>0.3</v>
      </c>
      <c r="K96" s="349"/>
      <c r="L96" s="349"/>
      <c r="M96" s="349"/>
      <c r="N96" s="349">
        <v>40</v>
      </c>
      <c r="O96" s="351">
        <f t="shared" si="21"/>
        <v>1.7539199999999999</v>
      </c>
      <c r="P96" s="349">
        <v>8</v>
      </c>
      <c r="Q96" s="355">
        <f t="shared" si="24"/>
        <v>0.32479999999999998</v>
      </c>
      <c r="R96" s="349"/>
      <c r="S96" s="349"/>
      <c r="T96" s="351">
        <f t="shared" si="22"/>
        <v>2.3787199999999995</v>
      </c>
      <c r="U96" s="351">
        <f t="shared" si="23"/>
        <v>6.4387199999999991</v>
      </c>
      <c r="V96" s="351">
        <f t="shared" si="18"/>
        <v>1.0304279999999999</v>
      </c>
      <c r="W96" s="351">
        <f t="shared" si="19"/>
        <v>7.4691479999999988</v>
      </c>
      <c r="X96" s="786">
        <f t="shared" si="20"/>
        <v>9709.8923999999988</v>
      </c>
    </row>
    <row r="97" spans="1:24" ht="14.25" customHeight="1" x14ac:dyDescent="0.2">
      <c r="A97" s="912" t="s">
        <v>403</v>
      </c>
      <c r="B97" s="885"/>
      <c r="C97" s="381"/>
      <c r="D97" s="770"/>
      <c r="E97" s="350"/>
      <c r="F97" s="349"/>
      <c r="G97" s="349"/>
      <c r="H97" s="349"/>
      <c r="I97" s="349"/>
      <c r="J97" s="349"/>
      <c r="K97" s="349"/>
      <c r="L97" s="349"/>
      <c r="M97" s="349"/>
      <c r="N97" s="349"/>
      <c r="O97" s="351"/>
      <c r="P97" s="349"/>
      <c r="Q97" s="355"/>
      <c r="R97" s="358"/>
      <c r="S97" s="349"/>
      <c r="T97" s="351"/>
      <c r="U97" s="351"/>
      <c r="V97" s="351">
        <f t="shared" si="18"/>
        <v>0</v>
      </c>
      <c r="W97" s="351"/>
      <c r="X97" s="786">
        <f t="shared" si="20"/>
        <v>0</v>
      </c>
    </row>
    <row r="98" spans="1:24" ht="15" customHeight="1" x14ac:dyDescent="0.2">
      <c r="A98" s="785">
        <v>73</v>
      </c>
      <c r="B98" s="371" t="s">
        <v>42</v>
      </c>
      <c r="C98" s="348">
        <v>30380</v>
      </c>
      <c r="D98" s="349" t="s">
        <v>67</v>
      </c>
      <c r="E98" s="359">
        <v>3</v>
      </c>
      <c r="F98" s="360">
        <v>1</v>
      </c>
      <c r="G98" s="360">
        <v>6</v>
      </c>
      <c r="H98" s="360">
        <v>2018</v>
      </c>
      <c r="I98" s="349">
        <v>0.4</v>
      </c>
      <c r="J98" s="349">
        <v>0.3</v>
      </c>
      <c r="K98" s="349"/>
      <c r="L98" s="349"/>
      <c r="M98" s="349"/>
      <c r="N98" s="349">
        <v>40</v>
      </c>
      <c r="O98" s="351">
        <f t="shared" ref="O98:O111" si="25">SUM(E98+I98+Q98+R98)*N98%</f>
        <v>1.36</v>
      </c>
      <c r="P98" s="349"/>
      <c r="Q98" s="355"/>
      <c r="R98" s="349"/>
      <c r="S98" s="362"/>
      <c r="T98" s="351">
        <f t="shared" ref="T98:T111" si="26">SUM(I98+J98+K98+L98+M98+O98+Q98+R98+S98)</f>
        <v>2.06</v>
      </c>
      <c r="U98" s="351">
        <f t="shared" ref="U98:U111" si="27">SUM(E98+T98)</f>
        <v>5.0600000000000005</v>
      </c>
      <c r="V98" s="351">
        <f t="shared" si="18"/>
        <v>0.79899999999999993</v>
      </c>
      <c r="W98" s="351">
        <f t="shared" si="19"/>
        <v>5.859</v>
      </c>
      <c r="X98" s="786">
        <f t="shared" si="20"/>
        <v>7616.7</v>
      </c>
    </row>
    <row r="99" spans="1:24" ht="14.25" customHeight="1" x14ac:dyDescent="0.2">
      <c r="A99" s="785">
        <v>74</v>
      </c>
      <c r="B99" s="371" t="s">
        <v>324</v>
      </c>
      <c r="C99" s="348">
        <v>25017</v>
      </c>
      <c r="D99" s="349" t="s">
        <v>59</v>
      </c>
      <c r="E99" s="350">
        <v>4.0599999999999996</v>
      </c>
      <c r="F99" s="349">
        <v>1</v>
      </c>
      <c r="G99" s="349">
        <v>12</v>
      </c>
      <c r="H99" s="349">
        <v>2016</v>
      </c>
      <c r="I99" s="349">
        <v>0.3</v>
      </c>
      <c r="J99" s="349">
        <v>0.3</v>
      </c>
      <c r="K99" s="349"/>
      <c r="L99" s="349"/>
      <c r="M99" s="349">
        <v>0.2</v>
      </c>
      <c r="N99" s="349">
        <v>40</v>
      </c>
      <c r="O99" s="351">
        <f t="shared" si="25"/>
        <v>1.8739199999999998</v>
      </c>
      <c r="P99" s="349">
        <v>8</v>
      </c>
      <c r="Q99" s="355">
        <f t="shared" si="24"/>
        <v>0.32479999999999998</v>
      </c>
      <c r="R99" s="358"/>
      <c r="S99" s="349">
        <v>0.4</v>
      </c>
      <c r="T99" s="351">
        <f t="shared" si="26"/>
        <v>3.3987199999999995</v>
      </c>
      <c r="U99" s="351">
        <f t="shared" si="27"/>
        <v>7.4587199999999996</v>
      </c>
      <c r="V99" s="351">
        <f t="shared" si="18"/>
        <v>1.1009279999999999</v>
      </c>
      <c r="W99" s="351">
        <f t="shared" si="19"/>
        <v>8.5596479999999993</v>
      </c>
      <c r="X99" s="786">
        <f t="shared" si="20"/>
        <v>11127.542399999998</v>
      </c>
    </row>
    <row r="100" spans="1:24" x14ac:dyDescent="0.2">
      <c r="A100" s="785">
        <v>75</v>
      </c>
      <c r="B100" s="371" t="s">
        <v>325</v>
      </c>
      <c r="C100" s="348">
        <v>25007</v>
      </c>
      <c r="D100" s="349" t="s">
        <v>59</v>
      </c>
      <c r="E100" s="350">
        <v>4.0599999999999996</v>
      </c>
      <c r="F100" s="349">
        <v>1</v>
      </c>
      <c r="G100" s="349">
        <v>12</v>
      </c>
      <c r="H100" s="349">
        <v>2016</v>
      </c>
      <c r="I100" s="349"/>
      <c r="J100" s="349">
        <v>0.3</v>
      </c>
      <c r="K100" s="349"/>
      <c r="L100" s="349"/>
      <c r="M100" s="349">
        <v>0.2</v>
      </c>
      <c r="N100" s="349">
        <v>40</v>
      </c>
      <c r="O100" s="351">
        <f t="shared" si="25"/>
        <v>1.7539199999999999</v>
      </c>
      <c r="P100" s="349">
        <v>8</v>
      </c>
      <c r="Q100" s="355">
        <f t="shared" si="24"/>
        <v>0.32479999999999998</v>
      </c>
      <c r="R100" s="358"/>
      <c r="S100" s="349">
        <v>0.4</v>
      </c>
      <c r="T100" s="351">
        <f t="shared" si="26"/>
        <v>2.9787199999999996</v>
      </c>
      <c r="U100" s="351">
        <f t="shared" si="27"/>
        <v>7.0387199999999996</v>
      </c>
      <c r="V100" s="351">
        <f t="shared" si="18"/>
        <v>1.0304279999999999</v>
      </c>
      <c r="W100" s="351">
        <f t="shared" si="19"/>
        <v>8.0691480000000002</v>
      </c>
      <c r="X100" s="786">
        <f t="shared" si="20"/>
        <v>10489.892400000001</v>
      </c>
    </row>
    <row r="101" spans="1:24" x14ac:dyDescent="0.2">
      <c r="A101" s="785">
        <v>76</v>
      </c>
      <c r="B101" s="371" t="s">
        <v>84</v>
      </c>
      <c r="C101" s="348">
        <v>25817</v>
      </c>
      <c r="D101" s="349" t="s">
        <v>59</v>
      </c>
      <c r="E101" s="350">
        <v>4.0599999999999996</v>
      </c>
      <c r="F101" s="349">
        <v>1</v>
      </c>
      <c r="G101" s="349">
        <v>4</v>
      </c>
      <c r="H101" s="349">
        <v>2018</v>
      </c>
      <c r="I101" s="349"/>
      <c r="J101" s="349">
        <v>0.3</v>
      </c>
      <c r="K101" s="349"/>
      <c r="L101" s="349"/>
      <c r="M101" s="349">
        <v>0.2</v>
      </c>
      <c r="N101" s="349">
        <v>40</v>
      </c>
      <c r="O101" s="351">
        <f t="shared" si="25"/>
        <v>1.7214399999999999</v>
      </c>
      <c r="P101" s="360">
        <v>6</v>
      </c>
      <c r="Q101" s="355">
        <f t="shared" si="24"/>
        <v>0.24359999999999998</v>
      </c>
      <c r="R101" s="358"/>
      <c r="S101" s="349">
        <v>0.4</v>
      </c>
      <c r="T101" s="351">
        <f t="shared" si="26"/>
        <v>2.8650399999999996</v>
      </c>
      <c r="U101" s="351">
        <f t="shared" si="27"/>
        <v>6.9250399999999992</v>
      </c>
      <c r="V101" s="351">
        <f t="shared" si="18"/>
        <v>1.0113459999999999</v>
      </c>
      <c r="W101" s="351">
        <f t="shared" si="19"/>
        <v>7.9363859999999988</v>
      </c>
      <c r="X101" s="786">
        <f t="shared" si="20"/>
        <v>10317.301799999999</v>
      </c>
    </row>
    <row r="102" spans="1:24" x14ac:dyDescent="0.2">
      <c r="A102" s="785">
        <v>77</v>
      </c>
      <c r="B102" s="371" t="s">
        <v>326</v>
      </c>
      <c r="C102" s="348">
        <v>28759</v>
      </c>
      <c r="D102" s="349" t="s">
        <v>65</v>
      </c>
      <c r="E102" s="350">
        <v>2.66</v>
      </c>
      <c r="F102" s="349">
        <v>1</v>
      </c>
      <c r="G102" s="349">
        <v>11</v>
      </c>
      <c r="H102" s="349">
        <v>2016</v>
      </c>
      <c r="I102" s="349"/>
      <c r="J102" s="349">
        <v>0.3</v>
      </c>
      <c r="K102" s="349"/>
      <c r="L102" s="349"/>
      <c r="M102" s="349">
        <v>0.2</v>
      </c>
      <c r="N102" s="349">
        <v>40</v>
      </c>
      <c r="O102" s="351">
        <f t="shared" si="25"/>
        <v>1.0640000000000001</v>
      </c>
      <c r="P102" s="349"/>
      <c r="Q102" s="355"/>
      <c r="R102" s="358"/>
      <c r="S102" s="349">
        <v>0.4</v>
      </c>
      <c r="T102" s="351">
        <f t="shared" si="26"/>
        <v>1.964</v>
      </c>
      <c r="U102" s="351">
        <f t="shared" si="27"/>
        <v>4.6240000000000006</v>
      </c>
      <c r="V102" s="351">
        <f t="shared" si="18"/>
        <v>0.6251000000000001</v>
      </c>
      <c r="W102" s="351">
        <f t="shared" si="19"/>
        <v>5.2491000000000003</v>
      </c>
      <c r="X102" s="786">
        <f t="shared" si="20"/>
        <v>6823.8300000000008</v>
      </c>
    </row>
    <row r="103" spans="1:24" x14ac:dyDescent="0.2">
      <c r="A103" s="785">
        <v>78</v>
      </c>
      <c r="B103" s="371" t="s">
        <v>327</v>
      </c>
      <c r="C103" s="349" t="s">
        <v>328</v>
      </c>
      <c r="D103" s="349" t="s">
        <v>65</v>
      </c>
      <c r="E103" s="350">
        <v>4.0599999999999996</v>
      </c>
      <c r="F103" s="349">
        <v>1</v>
      </c>
      <c r="G103" s="349">
        <v>12</v>
      </c>
      <c r="H103" s="349">
        <v>2017</v>
      </c>
      <c r="I103" s="349"/>
      <c r="J103" s="349">
        <v>0.3</v>
      </c>
      <c r="K103" s="353">
        <v>0.1</v>
      </c>
      <c r="L103" s="349"/>
      <c r="M103" s="349"/>
      <c r="N103" s="349">
        <v>40</v>
      </c>
      <c r="O103" s="351">
        <f t="shared" si="25"/>
        <v>1.7863999999999998</v>
      </c>
      <c r="P103" s="349">
        <v>10</v>
      </c>
      <c r="Q103" s="355">
        <f t="shared" si="24"/>
        <v>0.40599999999999992</v>
      </c>
      <c r="R103" s="349"/>
      <c r="S103" s="349"/>
      <c r="T103" s="351">
        <f t="shared" si="26"/>
        <v>2.5923999999999996</v>
      </c>
      <c r="U103" s="351">
        <f t="shared" si="27"/>
        <v>6.6523999999999992</v>
      </c>
      <c r="V103" s="351">
        <f t="shared" si="18"/>
        <v>1.0495099999999997</v>
      </c>
      <c r="W103" s="351">
        <f t="shared" si="19"/>
        <v>7.7019099999999989</v>
      </c>
      <c r="X103" s="786">
        <f t="shared" si="20"/>
        <v>10012.482999999998</v>
      </c>
    </row>
    <row r="104" spans="1:24" x14ac:dyDescent="0.2">
      <c r="A104" s="785">
        <v>79</v>
      </c>
      <c r="B104" s="371" t="s">
        <v>329</v>
      </c>
      <c r="C104" s="348">
        <v>25123</v>
      </c>
      <c r="D104" s="349" t="s">
        <v>65</v>
      </c>
      <c r="E104" s="350">
        <v>4.0599999999999996</v>
      </c>
      <c r="F104" s="349">
        <v>1</v>
      </c>
      <c r="G104" s="349">
        <v>7</v>
      </c>
      <c r="H104" s="349">
        <v>2017</v>
      </c>
      <c r="I104" s="349"/>
      <c r="J104" s="349">
        <v>0.3</v>
      </c>
      <c r="K104" s="349">
        <v>0.1</v>
      </c>
      <c r="L104" s="349"/>
      <c r="M104" s="349"/>
      <c r="N104" s="349">
        <v>40</v>
      </c>
      <c r="O104" s="351">
        <f t="shared" si="25"/>
        <v>1.7376800000000001</v>
      </c>
      <c r="P104" s="349">
        <v>7</v>
      </c>
      <c r="Q104" s="355">
        <f t="shared" si="24"/>
        <v>0.28420000000000001</v>
      </c>
      <c r="R104" s="349"/>
      <c r="S104" s="349"/>
      <c r="T104" s="351">
        <f t="shared" si="26"/>
        <v>2.4218799999999998</v>
      </c>
      <c r="U104" s="351">
        <f t="shared" si="27"/>
        <v>6.4818799999999994</v>
      </c>
      <c r="V104" s="351">
        <f t="shared" si="18"/>
        <v>1.0208870000000001</v>
      </c>
      <c r="W104" s="351">
        <f t="shared" si="19"/>
        <v>7.5027669999999995</v>
      </c>
      <c r="X104" s="786">
        <f t="shared" si="20"/>
        <v>9753.597099999999</v>
      </c>
    </row>
    <row r="105" spans="1:24" x14ac:dyDescent="0.2">
      <c r="A105" s="785">
        <v>80</v>
      </c>
      <c r="B105" s="371" t="s">
        <v>29</v>
      </c>
      <c r="C105" s="349" t="s">
        <v>330</v>
      </c>
      <c r="D105" s="349" t="s">
        <v>65</v>
      </c>
      <c r="E105" s="359">
        <v>2.46</v>
      </c>
      <c r="F105" s="360">
        <v>1</v>
      </c>
      <c r="G105" s="360">
        <v>4</v>
      </c>
      <c r="H105" s="360">
        <v>2018</v>
      </c>
      <c r="I105" s="349"/>
      <c r="J105" s="349">
        <v>0.3</v>
      </c>
      <c r="K105" s="349">
        <v>0.1</v>
      </c>
      <c r="L105" s="349"/>
      <c r="M105" s="349"/>
      <c r="N105" s="349">
        <v>40</v>
      </c>
      <c r="O105" s="351">
        <f t="shared" si="25"/>
        <v>0.98399999999999999</v>
      </c>
      <c r="P105" s="349"/>
      <c r="Q105" s="355"/>
      <c r="R105" s="349"/>
      <c r="S105" s="349"/>
      <c r="T105" s="351">
        <f t="shared" si="26"/>
        <v>1.3839999999999999</v>
      </c>
      <c r="U105" s="351">
        <f t="shared" si="27"/>
        <v>3.8439999999999999</v>
      </c>
      <c r="V105" s="351">
        <f t="shared" si="18"/>
        <v>0.57810000000000006</v>
      </c>
      <c r="W105" s="351">
        <f t="shared" si="19"/>
        <v>4.4221000000000004</v>
      </c>
      <c r="X105" s="786">
        <f t="shared" si="20"/>
        <v>5748.7300000000005</v>
      </c>
    </row>
    <row r="106" spans="1:24" x14ac:dyDescent="0.2">
      <c r="A106" s="785">
        <v>81</v>
      </c>
      <c r="B106" s="371" t="s">
        <v>331</v>
      </c>
      <c r="C106" s="349" t="s">
        <v>332</v>
      </c>
      <c r="D106" s="349" t="s">
        <v>65</v>
      </c>
      <c r="E106" s="350">
        <v>2.86</v>
      </c>
      <c r="F106" s="349">
        <v>15</v>
      </c>
      <c r="G106" s="349">
        <v>4</v>
      </c>
      <c r="H106" s="349">
        <v>2017</v>
      </c>
      <c r="I106" s="349"/>
      <c r="J106" s="349">
        <v>0.3</v>
      </c>
      <c r="K106" s="349">
        <v>0.1</v>
      </c>
      <c r="L106" s="349"/>
      <c r="M106" s="349"/>
      <c r="N106" s="349">
        <v>40</v>
      </c>
      <c r="O106" s="351">
        <f t="shared" si="25"/>
        <v>1.1439999999999999</v>
      </c>
      <c r="P106" s="349"/>
      <c r="Q106" s="355"/>
      <c r="R106" s="349"/>
      <c r="S106" s="349"/>
      <c r="T106" s="351">
        <f t="shared" si="26"/>
        <v>1.544</v>
      </c>
      <c r="U106" s="351">
        <f t="shared" si="27"/>
        <v>4.4039999999999999</v>
      </c>
      <c r="V106" s="351">
        <f t="shared" si="18"/>
        <v>0.67209999999999992</v>
      </c>
      <c r="W106" s="351">
        <f t="shared" si="19"/>
        <v>5.0761000000000003</v>
      </c>
      <c r="X106" s="786">
        <f t="shared" si="20"/>
        <v>6598.93</v>
      </c>
    </row>
    <row r="107" spans="1:24" x14ac:dyDescent="0.2">
      <c r="A107" s="923" t="s">
        <v>1</v>
      </c>
      <c r="B107" s="892" t="s">
        <v>2</v>
      </c>
      <c r="C107" s="886" t="s">
        <v>224</v>
      </c>
      <c r="D107" s="886" t="s">
        <v>78</v>
      </c>
      <c r="E107" s="896" t="s">
        <v>183</v>
      </c>
      <c r="F107" s="897"/>
      <c r="G107" s="897"/>
      <c r="H107" s="898"/>
      <c r="I107" s="896" t="s">
        <v>225</v>
      </c>
      <c r="J107" s="897"/>
      <c r="K107" s="897"/>
      <c r="L107" s="897"/>
      <c r="M107" s="897"/>
      <c r="N107" s="897"/>
      <c r="O107" s="897"/>
      <c r="P107" s="897"/>
      <c r="Q107" s="897"/>
      <c r="R107" s="897"/>
      <c r="S107" s="897"/>
      <c r="T107" s="898"/>
      <c r="U107" s="886" t="s">
        <v>226</v>
      </c>
      <c r="V107" s="886" t="s">
        <v>567</v>
      </c>
      <c r="W107" s="886" t="s">
        <v>55</v>
      </c>
      <c r="X107" s="926" t="s">
        <v>228</v>
      </c>
    </row>
    <row r="108" spans="1:24" x14ac:dyDescent="0.2">
      <c r="A108" s="920"/>
      <c r="B108" s="893"/>
      <c r="C108" s="895"/>
      <c r="D108" s="895"/>
      <c r="E108" s="902" t="s">
        <v>149</v>
      </c>
      <c r="F108" s="904" t="s">
        <v>229</v>
      </c>
      <c r="G108" s="904" t="s">
        <v>230</v>
      </c>
      <c r="H108" s="904" t="s">
        <v>231</v>
      </c>
      <c r="I108" s="886" t="s">
        <v>232</v>
      </c>
      <c r="J108" s="886" t="s">
        <v>233</v>
      </c>
      <c r="K108" s="886" t="s">
        <v>234</v>
      </c>
      <c r="L108" s="886" t="s">
        <v>156</v>
      </c>
      <c r="M108" s="886" t="s">
        <v>128</v>
      </c>
      <c r="N108" s="906" t="s">
        <v>127</v>
      </c>
      <c r="O108" s="906"/>
      <c r="P108" s="906" t="s">
        <v>397</v>
      </c>
      <c r="Q108" s="906"/>
      <c r="R108" s="886" t="s">
        <v>235</v>
      </c>
      <c r="S108" s="886" t="s">
        <v>129</v>
      </c>
      <c r="T108" s="886" t="s">
        <v>399</v>
      </c>
      <c r="U108" s="895"/>
      <c r="V108" s="895"/>
      <c r="W108" s="895"/>
      <c r="X108" s="916"/>
    </row>
    <row r="109" spans="1:24" ht="30" x14ac:dyDescent="0.2">
      <c r="A109" s="921"/>
      <c r="B109" s="894"/>
      <c r="C109" s="887"/>
      <c r="D109" s="887"/>
      <c r="E109" s="903"/>
      <c r="F109" s="905"/>
      <c r="G109" s="905"/>
      <c r="H109" s="905"/>
      <c r="I109" s="887"/>
      <c r="J109" s="887"/>
      <c r="K109" s="887"/>
      <c r="L109" s="887"/>
      <c r="M109" s="887"/>
      <c r="N109" s="773" t="s">
        <v>398</v>
      </c>
      <c r="O109" s="773" t="s">
        <v>149</v>
      </c>
      <c r="P109" s="773" t="s">
        <v>398</v>
      </c>
      <c r="Q109" s="773" t="s">
        <v>149</v>
      </c>
      <c r="R109" s="887"/>
      <c r="S109" s="887"/>
      <c r="T109" s="887"/>
      <c r="U109" s="887"/>
      <c r="V109" s="887"/>
      <c r="W109" s="887"/>
      <c r="X109" s="917"/>
    </row>
    <row r="110" spans="1:24" x14ac:dyDescent="0.2">
      <c r="A110" s="785">
        <v>82</v>
      </c>
      <c r="B110" s="371" t="s">
        <v>333</v>
      </c>
      <c r="C110" s="349" t="s">
        <v>334</v>
      </c>
      <c r="D110" s="349" t="s">
        <v>57</v>
      </c>
      <c r="E110" s="350">
        <v>4.0599999999999996</v>
      </c>
      <c r="F110" s="349">
        <v>1</v>
      </c>
      <c r="G110" s="349">
        <v>10</v>
      </c>
      <c r="H110" s="349">
        <v>2017</v>
      </c>
      <c r="I110" s="349"/>
      <c r="J110" s="349">
        <v>0.3</v>
      </c>
      <c r="K110" s="349"/>
      <c r="L110" s="349"/>
      <c r="M110" s="349">
        <v>0.2</v>
      </c>
      <c r="N110" s="349">
        <v>40</v>
      </c>
      <c r="O110" s="351">
        <f t="shared" si="25"/>
        <v>1.6239999999999999</v>
      </c>
      <c r="P110" s="349"/>
      <c r="Q110" s="355"/>
      <c r="R110" s="349"/>
      <c r="S110" s="349"/>
      <c r="T110" s="783">
        <f t="shared" si="26"/>
        <v>2.1239999999999997</v>
      </c>
      <c r="U110" s="351">
        <f t="shared" si="27"/>
        <v>6.1839999999999993</v>
      </c>
      <c r="V110" s="351">
        <f t="shared" si="18"/>
        <v>0.95409999999999995</v>
      </c>
      <c r="W110" s="351">
        <f t="shared" si="19"/>
        <v>7.1380999999999997</v>
      </c>
      <c r="X110" s="789">
        <f t="shared" si="20"/>
        <v>9279.5299999999988</v>
      </c>
    </row>
    <row r="111" spans="1:24" x14ac:dyDescent="0.2">
      <c r="A111" s="785">
        <v>83</v>
      </c>
      <c r="B111" s="371" t="s">
        <v>202</v>
      </c>
      <c r="C111" s="348">
        <v>33848</v>
      </c>
      <c r="D111" s="349" t="s">
        <v>67</v>
      </c>
      <c r="E111" s="359">
        <v>2.34</v>
      </c>
      <c r="F111" s="360">
        <v>1</v>
      </c>
      <c r="G111" s="360">
        <v>2</v>
      </c>
      <c r="H111" s="360">
        <v>2018</v>
      </c>
      <c r="I111" s="349"/>
      <c r="J111" s="349">
        <v>0.3</v>
      </c>
      <c r="K111" s="349"/>
      <c r="L111" s="349"/>
      <c r="M111" s="349"/>
      <c r="N111" s="349">
        <v>40</v>
      </c>
      <c r="O111" s="351">
        <f t="shared" si="25"/>
        <v>0.93599999999999994</v>
      </c>
      <c r="P111" s="349"/>
      <c r="Q111" s="355"/>
      <c r="R111" s="358"/>
      <c r="S111" s="349"/>
      <c r="T111" s="351">
        <f t="shared" si="26"/>
        <v>1.236</v>
      </c>
      <c r="U111" s="351">
        <f t="shared" si="27"/>
        <v>3.5759999999999996</v>
      </c>
      <c r="V111" s="351">
        <f t="shared" si="18"/>
        <v>0.54989999999999994</v>
      </c>
      <c r="W111" s="351">
        <f t="shared" si="19"/>
        <v>4.1258999999999997</v>
      </c>
      <c r="X111" s="786">
        <f t="shared" si="20"/>
        <v>5363.6699999999992</v>
      </c>
    </row>
    <row r="112" spans="1:24" x14ac:dyDescent="0.2">
      <c r="A112" s="912" t="s">
        <v>335</v>
      </c>
      <c r="B112" s="885"/>
      <c r="C112" s="770"/>
      <c r="D112" s="349"/>
      <c r="E112" s="350"/>
      <c r="F112" s="349"/>
      <c r="G112" s="349"/>
      <c r="H112" s="349"/>
      <c r="I112" s="349"/>
      <c r="J112" s="349"/>
      <c r="K112" s="349"/>
      <c r="L112" s="349"/>
      <c r="M112" s="349"/>
      <c r="N112" s="349"/>
      <c r="O112" s="351"/>
      <c r="P112" s="349"/>
      <c r="Q112" s="355"/>
      <c r="R112" s="349"/>
      <c r="S112" s="349"/>
      <c r="T112" s="351"/>
      <c r="U112" s="351"/>
      <c r="V112" s="351">
        <f t="shared" si="18"/>
        <v>0</v>
      </c>
      <c r="W112" s="351"/>
      <c r="X112" s="786">
        <f t="shared" si="20"/>
        <v>0</v>
      </c>
    </row>
    <row r="113" spans="1:24" x14ac:dyDescent="0.2">
      <c r="A113" s="785">
        <v>84</v>
      </c>
      <c r="B113" s="371" t="s">
        <v>336</v>
      </c>
      <c r="C113" s="348">
        <v>26487</v>
      </c>
      <c r="D113" s="349" t="s">
        <v>64</v>
      </c>
      <c r="E113" s="350">
        <v>4.0599999999999996</v>
      </c>
      <c r="F113" s="349">
        <v>1</v>
      </c>
      <c r="G113" s="349">
        <v>11</v>
      </c>
      <c r="H113" s="349">
        <v>2017</v>
      </c>
      <c r="I113" s="349">
        <v>0.4</v>
      </c>
      <c r="J113" s="349">
        <v>0.3</v>
      </c>
      <c r="K113" s="349"/>
      <c r="L113" s="349"/>
      <c r="M113" s="349">
        <v>0.3</v>
      </c>
      <c r="N113" s="349">
        <v>70</v>
      </c>
      <c r="O113" s="351">
        <f t="shared" ref="O113:O122" si="28">SUM(E113+I113+Q113+R113)*N113%</f>
        <v>3.2925199999999997</v>
      </c>
      <c r="P113" s="349">
        <v>6</v>
      </c>
      <c r="Q113" s="355">
        <f t="shared" si="24"/>
        <v>0.24359999999999998</v>
      </c>
      <c r="R113" s="349"/>
      <c r="S113" s="349"/>
      <c r="T113" s="351">
        <f t="shared" ref="T113:T122" si="29">SUM(I113+J113+K113+L113+M113+O113+Q113+R113+S113)</f>
        <v>4.5361199999999995</v>
      </c>
      <c r="U113" s="351">
        <f t="shared" ref="U113:U122" si="30">SUM(E113+T113)</f>
        <v>8.5961199999999991</v>
      </c>
      <c r="V113" s="351">
        <f t="shared" si="18"/>
        <v>1.1053459999999999</v>
      </c>
      <c r="W113" s="351">
        <f t="shared" si="19"/>
        <v>9.7014659999999999</v>
      </c>
      <c r="X113" s="786">
        <f t="shared" si="20"/>
        <v>12611.9058</v>
      </c>
    </row>
    <row r="114" spans="1:24" x14ac:dyDescent="0.2">
      <c r="A114" s="785">
        <v>85</v>
      </c>
      <c r="B114" s="371" t="s">
        <v>32</v>
      </c>
      <c r="C114" s="349" t="s">
        <v>337</v>
      </c>
      <c r="D114" s="349" t="s">
        <v>67</v>
      </c>
      <c r="E114" s="359">
        <v>3.33</v>
      </c>
      <c r="F114" s="349">
        <v>1</v>
      </c>
      <c r="G114" s="349">
        <v>1</v>
      </c>
      <c r="H114" s="349">
        <v>2018</v>
      </c>
      <c r="I114" s="349">
        <v>0.3</v>
      </c>
      <c r="J114" s="349">
        <v>0.3</v>
      </c>
      <c r="K114" s="349"/>
      <c r="L114" s="349"/>
      <c r="M114" s="349">
        <v>0.4</v>
      </c>
      <c r="N114" s="349">
        <v>40</v>
      </c>
      <c r="O114" s="351">
        <f t="shared" si="28"/>
        <v>1.452</v>
      </c>
      <c r="P114" s="349"/>
      <c r="Q114" s="355"/>
      <c r="R114" s="349"/>
      <c r="S114" s="349"/>
      <c r="T114" s="351">
        <f t="shared" si="29"/>
        <v>2.452</v>
      </c>
      <c r="U114" s="351">
        <f t="shared" si="30"/>
        <v>5.782</v>
      </c>
      <c r="V114" s="351">
        <f t="shared" si="18"/>
        <v>0.85304999999999997</v>
      </c>
      <c r="W114" s="351">
        <f t="shared" si="19"/>
        <v>6.6350499999999997</v>
      </c>
      <c r="X114" s="786">
        <f t="shared" si="20"/>
        <v>8625.5649999999987</v>
      </c>
    </row>
    <row r="115" spans="1:24" x14ac:dyDescent="0.2">
      <c r="A115" s="785">
        <v>86</v>
      </c>
      <c r="B115" s="371" t="s">
        <v>338</v>
      </c>
      <c r="C115" s="349" t="s">
        <v>339</v>
      </c>
      <c r="D115" s="349" t="s">
        <v>64</v>
      </c>
      <c r="E115" s="386">
        <v>2.86</v>
      </c>
      <c r="F115" s="361">
        <v>15</v>
      </c>
      <c r="G115" s="361">
        <v>8</v>
      </c>
      <c r="H115" s="349">
        <v>2016</v>
      </c>
      <c r="I115" s="349"/>
      <c r="J115" s="349">
        <v>0.3</v>
      </c>
      <c r="K115" s="349"/>
      <c r="L115" s="349"/>
      <c r="M115" s="349">
        <v>0.4</v>
      </c>
      <c r="N115" s="349">
        <v>40</v>
      </c>
      <c r="O115" s="351">
        <f t="shared" si="28"/>
        <v>1.1679999999999999</v>
      </c>
      <c r="P115" s="349"/>
      <c r="Q115" s="355"/>
      <c r="R115" s="350">
        <v>0.06</v>
      </c>
      <c r="S115" s="350"/>
      <c r="T115" s="351">
        <f t="shared" si="29"/>
        <v>1.9279999999999999</v>
      </c>
      <c r="U115" s="351">
        <f t="shared" si="30"/>
        <v>4.7880000000000003</v>
      </c>
      <c r="V115" s="351">
        <f t="shared" si="18"/>
        <v>0.68620000000000003</v>
      </c>
      <c r="W115" s="351">
        <f t="shared" si="19"/>
        <v>5.4742000000000006</v>
      </c>
      <c r="X115" s="786">
        <f t="shared" si="20"/>
        <v>7116.4600000000009</v>
      </c>
    </row>
    <row r="116" spans="1:24" x14ac:dyDescent="0.2">
      <c r="A116" s="785">
        <v>87</v>
      </c>
      <c r="B116" s="373" t="s">
        <v>340</v>
      </c>
      <c r="C116" s="363">
        <v>33604</v>
      </c>
      <c r="D116" s="364" t="s">
        <v>341</v>
      </c>
      <c r="E116" s="365">
        <v>2.34</v>
      </c>
      <c r="F116" s="364">
        <v>1</v>
      </c>
      <c r="G116" s="364">
        <v>2</v>
      </c>
      <c r="H116" s="364">
        <v>2017</v>
      </c>
      <c r="I116" s="364"/>
      <c r="J116" s="364">
        <v>0.3</v>
      </c>
      <c r="K116" s="364"/>
      <c r="L116" s="364"/>
      <c r="M116" s="364">
        <v>0.2</v>
      </c>
      <c r="N116" s="364">
        <v>60</v>
      </c>
      <c r="O116" s="351">
        <f t="shared" si="28"/>
        <v>1.4039999999999999</v>
      </c>
      <c r="P116" s="364"/>
      <c r="Q116" s="355"/>
      <c r="R116" s="790"/>
      <c r="S116" s="364"/>
      <c r="T116" s="351">
        <f t="shared" si="29"/>
        <v>1.9039999999999999</v>
      </c>
      <c r="U116" s="351">
        <f t="shared" si="30"/>
        <v>4.2439999999999998</v>
      </c>
      <c r="V116" s="351">
        <f t="shared" si="18"/>
        <v>0.54989999999999994</v>
      </c>
      <c r="W116" s="351">
        <f t="shared" si="19"/>
        <v>4.7938999999999998</v>
      </c>
      <c r="X116" s="786">
        <f t="shared" si="20"/>
        <v>6232.07</v>
      </c>
    </row>
    <row r="117" spans="1:24" x14ac:dyDescent="0.2">
      <c r="A117" s="785">
        <v>88</v>
      </c>
      <c r="B117" s="371" t="s">
        <v>81</v>
      </c>
      <c r="C117" s="349" t="s">
        <v>82</v>
      </c>
      <c r="D117" s="349" t="s">
        <v>64</v>
      </c>
      <c r="E117" s="350">
        <v>4.0599999999999996</v>
      </c>
      <c r="F117" s="349">
        <v>1</v>
      </c>
      <c r="G117" s="349">
        <v>3</v>
      </c>
      <c r="H117" s="349">
        <v>2018</v>
      </c>
      <c r="I117" s="349"/>
      <c r="J117" s="349">
        <v>0.3</v>
      </c>
      <c r="K117" s="349"/>
      <c r="L117" s="349"/>
      <c r="M117" s="349">
        <v>0.3</v>
      </c>
      <c r="N117" s="349">
        <v>70</v>
      </c>
      <c r="O117" s="351">
        <f t="shared" si="28"/>
        <v>3.0693599999999992</v>
      </c>
      <c r="P117" s="360">
        <v>8</v>
      </c>
      <c r="Q117" s="499">
        <f t="shared" si="24"/>
        <v>0.32479999999999998</v>
      </c>
      <c r="R117" s="349"/>
      <c r="S117" s="349"/>
      <c r="T117" s="351">
        <f t="shared" si="29"/>
        <v>3.994159999999999</v>
      </c>
      <c r="U117" s="351">
        <f t="shared" si="30"/>
        <v>8.0541599999999995</v>
      </c>
      <c r="V117" s="351">
        <f t="shared" si="18"/>
        <v>1.0304279999999999</v>
      </c>
      <c r="W117" s="351">
        <f t="shared" si="19"/>
        <v>9.0845880000000001</v>
      </c>
      <c r="X117" s="786">
        <f t="shared" si="20"/>
        <v>11809.964400000001</v>
      </c>
    </row>
    <row r="118" spans="1:24" x14ac:dyDescent="0.2">
      <c r="A118" s="785">
        <v>89</v>
      </c>
      <c r="B118" s="371" t="s">
        <v>27</v>
      </c>
      <c r="C118" s="349" t="s">
        <v>342</v>
      </c>
      <c r="D118" s="349" t="s">
        <v>64</v>
      </c>
      <c r="E118" s="359">
        <v>2.46</v>
      </c>
      <c r="F118" s="360">
        <v>1</v>
      </c>
      <c r="G118" s="360">
        <v>4</v>
      </c>
      <c r="H118" s="360">
        <v>2018</v>
      </c>
      <c r="I118" s="349"/>
      <c r="J118" s="349">
        <v>0.3</v>
      </c>
      <c r="K118" s="349"/>
      <c r="L118" s="349"/>
      <c r="M118" s="362">
        <v>0.3</v>
      </c>
      <c r="N118" s="349">
        <v>70</v>
      </c>
      <c r="O118" s="351">
        <f t="shared" si="28"/>
        <v>1.722</v>
      </c>
      <c r="P118" s="349"/>
      <c r="Q118" s="355"/>
      <c r="R118" s="349"/>
      <c r="S118" s="349"/>
      <c r="T118" s="351">
        <f t="shared" si="29"/>
        <v>2.3220000000000001</v>
      </c>
      <c r="U118" s="351">
        <f t="shared" si="30"/>
        <v>4.782</v>
      </c>
      <c r="V118" s="351">
        <f t="shared" si="18"/>
        <v>0.57810000000000006</v>
      </c>
      <c r="W118" s="351">
        <f t="shared" si="19"/>
        <v>5.3601000000000001</v>
      </c>
      <c r="X118" s="786">
        <f t="shared" si="20"/>
        <v>6968.13</v>
      </c>
    </row>
    <row r="119" spans="1:24" x14ac:dyDescent="0.2">
      <c r="A119" s="785">
        <v>90</v>
      </c>
      <c r="B119" s="371" t="s">
        <v>343</v>
      </c>
      <c r="C119" s="348">
        <v>32451</v>
      </c>
      <c r="D119" s="349" t="s">
        <v>64</v>
      </c>
      <c r="E119" s="350">
        <v>2.46</v>
      </c>
      <c r="F119" s="349">
        <v>1</v>
      </c>
      <c r="G119" s="349">
        <v>12</v>
      </c>
      <c r="H119" s="349">
        <v>2017</v>
      </c>
      <c r="I119" s="349"/>
      <c r="J119" s="349">
        <v>0.3</v>
      </c>
      <c r="K119" s="349"/>
      <c r="L119" s="349"/>
      <c r="M119" s="349">
        <v>0.4</v>
      </c>
      <c r="N119" s="349">
        <v>40</v>
      </c>
      <c r="O119" s="351">
        <f t="shared" si="28"/>
        <v>0.98399999999999999</v>
      </c>
      <c r="P119" s="349"/>
      <c r="Q119" s="355"/>
      <c r="R119" s="349"/>
      <c r="S119" s="349"/>
      <c r="T119" s="351">
        <f t="shared" si="29"/>
        <v>1.6839999999999999</v>
      </c>
      <c r="U119" s="351">
        <f t="shared" si="30"/>
        <v>4.1440000000000001</v>
      </c>
      <c r="V119" s="351">
        <f t="shared" si="18"/>
        <v>0.57810000000000006</v>
      </c>
      <c r="W119" s="351">
        <f t="shared" si="19"/>
        <v>4.7221000000000002</v>
      </c>
      <c r="X119" s="786">
        <f t="shared" si="20"/>
        <v>6138.7300000000005</v>
      </c>
    </row>
    <row r="120" spans="1:24" x14ac:dyDescent="0.2">
      <c r="A120" s="785">
        <v>91</v>
      </c>
      <c r="B120" s="371" t="s">
        <v>344</v>
      </c>
      <c r="C120" s="349" t="s">
        <v>345</v>
      </c>
      <c r="D120" s="349" t="s">
        <v>64</v>
      </c>
      <c r="E120" s="350">
        <v>2.46</v>
      </c>
      <c r="F120" s="349">
        <v>1</v>
      </c>
      <c r="G120" s="349">
        <v>12</v>
      </c>
      <c r="H120" s="349">
        <v>2017</v>
      </c>
      <c r="I120" s="349"/>
      <c r="J120" s="349">
        <v>0.3</v>
      </c>
      <c r="K120" s="349"/>
      <c r="L120" s="349"/>
      <c r="M120" s="362">
        <v>0.2</v>
      </c>
      <c r="N120" s="349">
        <v>60</v>
      </c>
      <c r="O120" s="351">
        <f t="shared" si="28"/>
        <v>1.476</v>
      </c>
      <c r="P120" s="349"/>
      <c r="Q120" s="355"/>
      <c r="R120" s="349"/>
      <c r="S120" s="349"/>
      <c r="T120" s="351">
        <f t="shared" si="29"/>
        <v>1.976</v>
      </c>
      <c r="U120" s="351">
        <f t="shared" si="30"/>
        <v>4.4359999999999999</v>
      </c>
      <c r="V120" s="351">
        <f t="shared" si="18"/>
        <v>0.57810000000000006</v>
      </c>
      <c r="W120" s="351">
        <f t="shared" si="19"/>
        <v>5.0141</v>
      </c>
      <c r="X120" s="786">
        <f t="shared" si="20"/>
        <v>6518.33</v>
      </c>
    </row>
    <row r="121" spans="1:24" x14ac:dyDescent="0.2">
      <c r="A121" s="785">
        <v>92</v>
      </c>
      <c r="B121" s="371" t="s">
        <v>11</v>
      </c>
      <c r="C121" s="349" t="s">
        <v>58</v>
      </c>
      <c r="D121" s="349" t="s">
        <v>59</v>
      </c>
      <c r="E121" s="359">
        <v>4.0599999999999996</v>
      </c>
      <c r="F121" s="360">
        <v>1</v>
      </c>
      <c r="G121" s="360">
        <v>1</v>
      </c>
      <c r="H121" s="360">
        <v>2018</v>
      </c>
      <c r="I121" s="360"/>
      <c r="J121" s="360">
        <v>0.3</v>
      </c>
      <c r="K121" s="360"/>
      <c r="L121" s="360"/>
      <c r="M121" s="360">
        <v>0.4</v>
      </c>
      <c r="N121" s="360">
        <v>40</v>
      </c>
      <c r="O121" s="498">
        <f t="shared" si="28"/>
        <v>1.7052</v>
      </c>
      <c r="P121" s="360">
        <v>5</v>
      </c>
      <c r="Q121" s="499">
        <f t="shared" si="24"/>
        <v>0.20299999999999996</v>
      </c>
      <c r="R121" s="349"/>
      <c r="S121" s="349"/>
      <c r="T121" s="351">
        <f t="shared" si="29"/>
        <v>2.6081999999999996</v>
      </c>
      <c r="U121" s="351">
        <f t="shared" si="30"/>
        <v>6.6681999999999988</v>
      </c>
      <c r="V121" s="351">
        <f t="shared" si="18"/>
        <v>1.0018050000000001</v>
      </c>
      <c r="W121" s="351">
        <f t="shared" si="19"/>
        <v>7.6700049999999989</v>
      </c>
      <c r="X121" s="786">
        <f t="shared" si="20"/>
        <v>9971.0064999999977</v>
      </c>
    </row>
    <row r="122" spans="1:24" x14ac:dyDescent="0.2">
      <c r="A122" s="785">
        <v>93</v>
      </c>
      <c r="B122" s="371" t="s">
        <v>346</v>
      </c>
      <c r="C122" s="349" t="s">
        <v>347</v>
      </c>
      <c r="D122" s="349" t="s">
        <v>57</v>
      </c>
      <c r="E122" s="350">
        <v>4.0599999999999996</v>
      </c>
      <c r="F122" s="349">
        <v>1</v>
      </c>
      <c r="G122" s="349">
        <v>12</v>
      </c>
      <c r="H122" s="349">
        <v>2017</v>
      </c>
      <c r="I122" s="349"/>
      <c r="J122" s="349">
        <v>0.3</v>
      </c>
      <c r="K122" s="349"/>
      <c r="L122" s="349"/>
      <c r="M122" s="349">
        <v>0.2</v>
      </c>
      <c r="N122" s="349">
        <v>40</v>
      </c>
      <c r="O122" s="351">
        <f t="shared" si="28"/>
        <v>1.7539199999999999</v>
      </c>
      <c r="P122" s="349">
        <v>8</v>
      </c>
      <c r="Q122" s="355">
        <f t="shared" si="24"/>
        <v>0.32479999999999998</v>
      </c>
      <c r="R122" s="349"/>
      <c r="S122" s="349"/>
      <c r="T122" s="351">
        <f t="shared" si="29"/>
        <v>2.5787199999999997</v>
      </c>
      <c r="U122" s="351">
        <f t="shared" si="30"/>
        <v>6.6387199999999993</v>
      </c>
      <c r="V122" s="351">
        <f t="shared" si="18"/>
        <v>1.0304279999999999</v>
      </c>
      <c r="W122" s="351">
        <f t="shared" si="19"/>
        <v>7.669147999999999</v>
      </c>
      <c r="X122" s="786">
        <f t="shared" si="20"/>
        <v>9969.8923999999988</v>
      </c>
    </row>
    <row r="123" spans="1:24" x14ac:dyDescent="0.2">
      <c r="A123" s="912" t="s">
        <v>348</v>
      </c>
      <c r="B123" s="885"/>
      <c r="C123" s="770"/>
      <c r="D123" s="349"/>
      <c r="E123" s="350"/>
      <c r="F123" s="349"/>
      <c r="G123" s="349"/>
      <c r="H123" s="349"/>
      <c r="I123" s="349"/>
      <c r="J123" s="349"/>
      <c r="K123" s="349"/>
      <c r="L123" s="349"/>
      <c r="M123" s="349"/>
      <c r="N123" s="349"/>
      <c r="O123" s="351"/>
      <c r="P123" s="349"/>
      <c r="Q123" s="355"/>
      <c r="R123" s="349"/>
      <c r="S123" s="349"/>
      <c r="T123" s="351"/>
      <c r="U123" s="351"/>
      <c r="V123" s="351">
        <f t="shared" si="18"/>
        <v>0</v>
      </c>
      <c r="W123" s="351"/>
      <c r="X123" s="786">
        <f t="shared" si="20"/>
        <v>0</v>
      </c>
    </row>
    <row r="124" spans="1:24" x14ac:dyDescent="0.2">
      <c r="A124" s="785">
        <v>94</v>
      </c>
      <c r="B124" s="371" t="s">
        <v>22</v>
      </c>
      <c r="C124" s="348">
        <v>24360</v>
      </c>
      <c r="D124" s="349" t="s">
        <v>60</v>
      </c>
      <c r="E124" s="359">
        <v>3.86</v>
      </c>
      <c r="F124" s="360">
        <v>1</v>
      </c>
      <c r="G124" s="360">
        <v>5</v>
      </c>
      <c r="H124" s="360">
        <v>2018</v>
      </c>
      <c r="I124" s="349">
        <v>0.4</v>
      </c>
      <c r="J124" s="349">
        <v>0.3</v>
      </c>
      <c r="K124" s="349"/>
      <c r="L124" s="349"/>
      <c r="M124" s="349"/>
      <c r="N124" s="349">
        <v>40</v>
      </c>
      <c r="O124" s="351">
        <f t="shared" ref="O124:O132" si="31">SUM(E124+I124+Q124+R124)*N124%</f>
        <v>1.704</v>
      </c>
      <c r="P124" s="349"/>
      <c r="Q124" s="355"/>
      <c r="R124" s="349"/>
      <c r="S124" s="349"/>
      <c r="T124" s="351">
        <f t="shared" ref="T124:T132" si="32">SUM(I124+J124+K124+L124+M124+O124+Q124+R124+S124)</f>
        <v>2.4039999999999999</v>
      </c>
      <c r="U124" s="351">
        <f t="shared" ref="U124:U132" si="33">SUM(E124+T124)</f>
        <v>6.2639999999999993</v>
      </c>
      <c r="V124" s="351">
        <f t="shared" si="18"/>
        <v>1.0011000000000001</v>
      </c>
      <c r="W124" s="351">
        <f t="shared" si="19"/>
        <v>7.2650999999999994</v>
      </c>
      <c r="X124" s="786">
        <f t="shared" si="20"/>
        <v>9444.6299999999992</v>
      </c>
    </row>
    <row r="125" spans="1:24" x14ac:dyDescent="0.2">
      <c r="A125" s="785">
        <v>95</v>
      </c>
      <c r="B125" s="371" t="s">
        <v>349</v>
      </c>
      <c r="C125" s="349" t="s">
        <v>350</v>
      </c>
      <c r="D125" s="349" t="s">
        <v>60</v>
      </c>
      <c r="E125" s="350">
        <v>3.86</v>
      </c>
      <c r="F125" s="349">
        <v>1</v>
      </c>
      <c r="G125" s="349">
        <v>5</v>
      </c>
      <c r="H125" s="349">
        <v>2017</v>
      </c>
      <c r="I125" s="349">
        <v>0.3</v>
      </c>
      <c r="J125" s="349">
        <v>0.3</v>
      </c>
      <c r="K125" s="349"/>
      <c r="L125" s="349"/>
      <c r="M125" s="362"/>
      <c r="N125" s="349">
        <v>40</v>
      </c>
      <c r="O125" s="351">
        <f t="shared" si="31"/>
        <v>1.6640000000000001</v>
      </c>
      <c r="P125" s="349"/>
      <c r="Q125" s="355"/>
      <c r="R125" s="349"/>
      <c r="S125" s="349"/>
      <c r="T125" s="351">
        <f t="shared" si="32"/>
        <v>2.2640000000000002</v>
      </c>
      <c r="U125" s="351">
        <f t="shared" si="33"/>
        <v>6.1240000000000006</v>
      </c>
      <c r="V125" s="351">
        <f t="shared" si="18"/>
        <v>0.97760000000000002</v>
      </c>
      <c r="W125" s="351">
        <f t="shared" si="19"/>
        <v>7.1016000000000004</v>
      </c>
      <c r="X125" s="786">
        <f t="shared" si="20"/>
        <v>9232.08</v>
      </c>
    </row>
    <row r="126" spans="1:24" x14ac:dyDescent="0.2">
      <c r="A126" s="785">
        <v>96</v>
      </c>
      <c r="B126" s="371" t="s">
        <v>351</v>
      </c>
      <c r="C126" s="348">
        <v>32144</v>
      </c>
      <c r="D126" s="349" t="s">
        <v>352</v>
      </c>
      <c r="E126" s="350">
        <v>2.34</v>
      </c>
      <c r="F126" s="349">
        <v>5</v>
      </c>
      <c r="G126" s="349">
        <v>11</v>
      </c>
      <c r="H126" s="349">
        <v>2015</v>
      </c>
      <c r="I126" s="349"/>
      <c r="J126" s="349">
        <v>0.3</v>
      </c>
      <c r="K126" s="349"/>
      <c r="L126" s="349"/>
      <c r="M126" s="362">
        <v>0.2</v>
      </c>
      <c r="N126" s="349">
        <v>40</v>
      </c>
      <c r="O126" s="351">
        <f t="shared" si="31"/>
        <v>0.93599999999999994</v>
      </c>
      <c r="P126" s="349"/>
      <c r="Q126" s="355"/>
      <c r="R126" s="349"/>
      <c r="S126" s="349"/>
      <c r="T126" s="351">
        <f t="shared" si="32"/>
        <v>1.4359999999999999</v>
      </c>
      <c r="U126" s="351">
        <f t="shared" si="33"/>
        <v>3.7759999999999998</v>
      </c>
      <c r="V126" s="351">
        <f t="shared" si="18"/>
        <v>0.54989999999999994</v>
      </c>
      <c r="W126" s="351">
        <f t="shared" si="19"/>
        <v>4.3258999999999999</v>
      </c>
      <c r="X126" s="786">
        <f t="shared" si="20"/>
        <v>5623.67</v>
      </c>
    </row>
    <row r="127" spans="1:24" x14ac:dyDescent="0.2">
      <c r="A127" s="785">
        <v>97</v>
      </c>
      <c r="B127" s="371" t="s">
        <v>353</v>
      </c>
      <c r="C127" s="348">
        <v>25634</v>
      </c>
      <c r="D127" s="349" t="s">
        <v>60</v>
      </c>
      <c r="E127" s="350">
        <v>4.0599999999999996</v>
      </c>
      <c r="F127" s="349">
        <v>1</v>
      </c>
      <c r="G127" s="349">
        <v>10</v>
      </c>
      <c r="H127" s="349">
        <v>2017</v>
      </c>
      <c r="I127" s="349"/>
      <c r="J127" s="349">
        <v>0.3</v>
      </c>
      <c r="K127" s="349"/>
      <c r="L127" s="349"/>
      <c r="M127" s="362"/>
      <c r="N127" s="349">
        <v>40</v>
      </c>
      <c r="O127" s="351">
        <f t="shared" si="31"/>
        <v>1.6239999999999999</v>
      </c>
      <c r="P127" s="349"/>
      <c r="Q127" s="355"/>
      <c r="R127" s="349"/>
      <c r="S127" s="349"/>
      <c r="T127" s="351">
        <f t="shared" si="32"/>
        <v>1.9239999999999999</v>
      </c>
      <c r="U127" s="351">
        <f t="shared" si="33"/>
        <v>5.984</v>
      </c>
      <c r="V127" s="351">
        <f t="shared" si="18"/>
        <v>0.95409999999999995</v>
      </c>
      <c r="W127" s="351">
        <f t="shared" si="19"/>
        <v>6.9381000000000004</v>
      </c>
      <c r="X127" s="786">
        <f t="shared" si="20"/>
        <v>9019.5300000000007</v>
      </c>
    </row>
    <row r="128" spans="1:24" x14ac:dyDescent="0.2">
      <c r="A128" s="785">
        <v>98</v>
      </c>
      <c r="B128" s="371" t="s">
        <v>10</v>
      </c>
      <c r="C128" s="348">
        <v>29992</v>
      </c>
      <c r="D128" s="349" t="s">
        <v>60</v>
      </c>
      <c r="E128" s="359">
        <v>2.86</v>
      </c>
      <c r="F128" s="360">
        <v>2</v>
      </c>
      <c r="G128" s="360">
        <v>6</v>
      </c>
      <c r="H128" s="360">
        <v>2018</v>
      </c>
      <c r="I128" s="349"/>
      <c r="J128" s="349">
        <v>0.3</v>
      </c>
      <c r="K128" s="349"/>
      <c r="L128" s="349"/>
      <c r="M128" s="362"/>
      <c r="N128" s="349">
        <v>40</v>
      </c>
      <c r="O128" s="351">
        <f t="shared" si="31"/>
        <v>1.1439999999999999</v>
      </c>
      <c r="P128" s="349"/>
      <c r="Q128" s="355"/>
      <c r="R128" s="349"/>
      <c r="S128" s="349"/>
      <c r="T128" s="351">
        <f t="shared" si="32"/>
        <v>1.444</v>
      </c>
      <c r="U128" s="351">
        <f t="shared" si="33"/>
        <v>4.3040000000000003</v>
      </c>
      <c r="V128" s="351">
        <f t="shared" si="18"/>
        <v>0.67209999999999992</v>
      </c>
      <c r="W128" s="351">
        <f t="shared" si="19"/>
        <v>4.9761000000000006</v>
      </c>
      <c r="X128" s="786">
        <f t="shared" si="20"/>
        <v>6468.9300000000012</v>
      </c>
    </row>
    <row r="129" spans="1:24" x14ac:dyDescent="0.2">
      <c r="A129" s="785">
        <v>99</v>
      </c>
      <c r="B129" s="371" t="s">
        <v>354</v>
      </c>
      <c r="C129" s="349" t="s">
        <v>355</v>
      </c>
      <c r="D129" s="349" t="s">
        <v>60</v>
      </c>
      <c r="E129" s="350">
        <v>2.46</v>
      </c>
      <c r="F129" s="349">
        <v>2</v>
      </c>
      <c r="G129" s="349">
        <v>12</v>
      </c>
      <c r="H129" s="349">
        <v>2016</v>
      </c>
      <c r="I129" s="349"/>
      <c r="J129" s="349">
        <v>0.3</v>
      </c>
      <c r="K129" s="349"/>
      <c r="L129" s="349"/>
      <c r="M129" s="362"/>
      <c r="N129" s="349">
        <v>40</v>
      </c>
      <c r="O129" s="351">
        <f t="shared" si="31"/>
        <v>0.98399999999999999</v>
      </c>
      <c r="P129" s="349"/>
      <c r="Q129" s="355"/>
      <c r="R129" s="349"/>
      <c r="S129" s="349"/>
      <c r="T129" s="351">
        <f t="shared" si="32"/>
        <v>1.284</v>
      </c>
      <c r="U129" s="351">
        <f t="shared" si="33"/>
        <v>3.7439999999999998</v>
      </c>
      <c r="V129" s="351">
        <f t="shared" si="18"/>
        <v>0.57810000000000006</v>
      </c>
      <c r="W129" s="351">
        <f t="shared" si="19"/>
        <v>4.3220999999999998</v>
      </c>
      <c r="X129" s="786">
        <f t="shared" si="20"/>
        <v>5618.73</v>
      </c>
    </row>
    <row r="130" spans="1:24" x14ac:dyDescent="0.2">
      <c r="A130" s="785">
        <v>100</v>
      </c>
      <c r="B130" s="371" t="s">
        <v>14</v>
      </c>
      <c r="C130" s="348">
        <v>33202</v>
      </c>
      <c r="D130" s="349" t="s">
        <v>60</v>
      </c>
      <c r="E130" s="359">
        <v>2.46</v>
      </c>
      <c r="F130" s="360">
        <v>13</v>
      </c>
      <c r="G130" s="360">
        <v>4</v>
      </c>
      <c r="H130" s="360">
        <v>2018</v>
      </c>
      <c r="I130" s="349"/>
      <c r="J130" s="349">
        <v>0.3</v>
      </c>
      <c r="K130" s="349"/>
      <c r="L130" s="349"/>
      <c r="M130" s="362"/>
      <c r="N130" s="349">
        <v>40</v>
      </c>
      <c r="O130" s="351">
        <f t="shared" si="31"/>
        <v>0.98399999999999999</v>
      </c>
      <c r="P130" s="349"/>
      <c r="Q130" s="355"/>
      <c r="R130" s="349"/>
      <c r="S130" s="349"/>
      <c r="T130" s="351">
        <f t="shared" si="32"/>
        <v>1.284</v>
      </c>
      <c r="U130" s="351">
        <f t="shared" si="33"/>
        <v>3.7439999999999998</v>
      </c>
      <c r="V130" s="351">
        <f t="shared" si="18"/>
        <v>0.57810000000000006</v>
      </c>
      <c r="W130" s="351">
        <f t="shared" si="19"/>
        <v>4.3220999999999998</v>
      </c>
      <c r="X130" s="786">
        <f t="shared" si="20"/>
        <v>5618.73</v>
      </c>
    </row>
    <row r="131" spans="1:24" ht="15" customHeight="1" x14ac:dyDescent="0.2">
      <c r="A131" s="785">
        <v>101</v>
      </c>
      <c r="B131" s="371" t="s">
        <v>356</v>
      </c>
      <c r="C131" s="348">
        <v>29955</v>
      </c>
      <c r="D131" s="349" t="s">
        <v>60</v>
      </c>
      <c r="E131" s="350">
        <v>2.66</v>
      </c>
      <c r="F131" s="349">
        <v>1</v>
      </c>
      <c r="G131" s="349">
        <v>11</v>
      </c>
      <c r="H131" s="349">
        <v>2016</v>
      </c>
      <c r="I131" s="349"/>
      <c r="J131" s="349">
        <v>0.3</v>
      </c>
      <c r="K131" s="349"/>
      <c r="L131" s="349"/>
      <c r="M131" s="362"/>
      <c r="N131" s="349">
        <v>40</v>
      </c>
      <c r="O131" s="351">
        <f t="shared" si="31"/>
        <v>1.0640000000000001</v>
      </c>
      <c r="P131" s="349"/>
      <c r="Q131" s="355"/>
      <c r="R131" s="358"/>
      <c r="S131" s="362"/>
      <c r="T131" s="351">
        <f t="shared" si="32"/>
        <v>1.3640000000000001</v>
      </c>
      <c r="U131" s="351">
        <f t="shared" si="33"/>
        <v>4.024</v>
      </c>
      <c r="V131" s="351">
        <f t="shared" si="18"/>
        <v>0.6251000000000001</v>
      </c>
      <c r="W131" s="351">
        <f t="shared" si="19"/>
        <v>4.6490999999999998</v>
      </c>
      <c r="X131" s="786">
        <f t="shared" si="20"/>
        <v>6043.83</v>
      </c>
    </row>
    <row r="132" spans="1:24" ht="15" customHeight="1" x14ac:dyDescent="0.2">
      <c r="A132" s="785">
        <v>102</v>
      </c>
      <c r="B132" s="371" t="s">
        <v>357</v>
      </c>
      <c r="C132" s="348">
        <v>31853</v>
      </c>
      <c r="D132" s="349" t="s">
        <v>60</v>
      </c>
      <c r="E132" s="350">
        <v>2.46</v>
      </c>
      <c r="F132" s="349">
        <v>1</v>
      </c>
      <c r="G132" s="349">
        <v>6</v>
      </c>
      <c r="H132" s="349">
        <v>2017</v>
      </c>
      <c r="I132" s="349"/>
      <c r="J132" s="349">
        <v>0.3</v>
      </c>
      <c r="K132" s="349"/>
      <c r="L132" s="349"/>
      <c r="M132" s="362"/>
      <c r="N132" s="349">
        <v>40</v>
      </c>
      <c r="O132" s="351">
        <f t="shared" si="31"/>
        <v>0.98399999999999999</v>
      </c>
      <c r="P132" s="349"/>
      <c r="Q132" s="355"/>
      <c r="R132" s="358"/>
      <c r="S132" s="349"/>
      <c r="T132" s="351">
        <f t="shared" si="32"/>
        <v>1.284</v>
      </c>
      <c r="U132" s="351">
        <f t="shared" si="33"/>
        <v>3.7439999999999998</v>
      </c>
      <c r="V132" s="351">
        <f t="shared" si="18"/>
        <v>0.57810000000000006</v>
      </c>
      <c r="W132" s="351">
        <f t="shared" si="19"/>
        <v>4.3220999999999998</v>
      </c>
      <c r="X132" s="786">
        <f t="shared" si="20"/>
        <v>5618.73</v>
      </c>
    </row>
    <row r="133" spans="1:24" ht="15" customHeight="1" x14ac:dyDescent="0.2">
      <c r="A133" s="912" t="s">
        <v>358</v>
      </c>
      <c r="B133" s="885"/>
      <c r="C133" s="770"/>
      <c r="D133" s="349"/>
      <c r="E133" s="350"/>
      <c r="F133" s="349"/>
      <c r="G133" s="349"/>
      <c r="H133" s="349"/>
      <c r="I133" s="349"/>
      <c r="J133" s="349"/>
      <c r="K133" s="349"/>
      <c r="L133" s="349"/>
      <c r="M133" s="349"/>
      <c r="N133" s="349"/>
      <c r="O133" s="351"/>
      <c r="P133" s="349"/>
      <c r="Q133" s="355"/>
      <c r="R133" s="349"/>
      <c r="S133" s="349"/>
      <c r="T133" s="351"/>
      <c r="U133" s="351"/>
      <c r="V133" s="351">
        <f t="shared" si="18"/>
        <v>0</v>
      </c>
      <c r="W133" s="351"/>
      <c r="X133" s="786">
        <f t="shared" si="20"/>
        <v>0</v>
      </c>
    </row>
    <row r="134" spans="1:24" x14ac:dyDescent="0.2">
      <c r="A134" s="785">
        <v>103</v>
      </c>
      <c r="B134" s="371" t="s">
        <v>359</v>
      </c>
      <c r="C134" s="349" t="s">
        <v>360</v>
      </c>
      <c r="D134" s="349" t="s">
        <v>67</v>
      </c>
      <c r="E134" s="350">
        <v>4.9800000000000004</v>
      </c>
      <c r="F134" s="349">
        <v>1</v>
      </c>
      <c r="G134" s="349">
        <v>11</v>
      </c>
      <c r="H134" s="349">
        <v>2015</v>
      </c>
      <c r="I134" s="349">
        <v>0.4</v>
      </c>
      <c r="J134" s="349">
        <v>0.3</v>
      </c>
      <c r="K134" s="349"/>
      <c r="L134" s="349"/>
      <c r="M134" s="349"/>
      <c r="N134" s="349">
        <v>70</v>
      </c>
      <c r="O134" s="351">
        <f>SUM(E134+I134+Q134+R134)*N134%</f>
        <v>3.7660000000000005</v>
      </c>
      <c r="P134" s="349"/>
      <c r="Q134" s="355"/>
      <c r="R134" s="349"/>
      <c r="S134" s="349"/>
      <c r="T134" s="351">
        <f>SUM(I134+J134+K134+L134+M134+O134+Q134+R134+S134)</f>
        <v>4.4660000000000002</v>
      </c>
      <c r="U134" s="351">
        <f>SUM(E134+T134)</f>
        <v>9.4460000000000015</v>
      </c>
      <c r="V134" s="351">
        <f t="shared" si="18"/>
        <v>1.2643000000000002</v>
      </c>
      <c r="W134" s="351">
        <f t="shared" si="19"/>
        <v>10.710300000000002</v>
      </c>
      <c r="X134" s="786">
        <f t="shared" si="20"/>
        <v>13923.390000000003</v>
      </c>
    </row>
    <row r="135" spans="1:24" x14ac:dyDescent="0.2">
      <c r="A135" s="785">
        <v>104</v>
      </c>
      <c r="B135" s="371" t="s">
        <v>17</v>
      </c>
      <c r="C135" s="348">
        <v>32552</v>
      </c>
      <c r="D135" s="349" t="s">
        <v>59</v>
      </c>
      <c r="E135" s="359">
        <v>2.46</v>
      </c>
      <c r="F135" s="360">
        <v>13</v>
      </c>
      <c r="G135" s="360">
        <v>4</v>
      </c>
      <c r="H135" s="360">
        <v>2018</v>
      </c>
      <c r="I135" s="349"/>
      <c r="J135" s="349">
        <v>0.3</v>
      </c>
      <c r="K135" s="349"/>
      <c r="L135" s="349"/>
      <c r="M135" s="349"/>
      <c r="N135" s="349">
        <v>70</v>
      </c>
      <c r="O135" s="351">
        <f>SUM(E135+I135+Q135+R135)*N135%</f>
        <v>1.722</v>
      </c>
      <c r="P135" s="349"/>
      <c r="Q135" s="355"/>
      <c r="R135" s="349"/>
      <c r="S135" s="349"/>
      <c r="T135" s="351">
        <f>SUM(I135+J135+K135+L135+M135+O135+Q135+R135+S135)</f>
        <v>2.0219999999999998</v>
      </c>
      <c r="U135" s="351">
        <f>SUM(E135+T135)</f>
        <v>4.4819999999999993</v>
      </c>
      <c r="V135" s="351">
        <f t="shared" si="18"/>
        <v>0.57810000000000006</v>
      </c>
      <c r="W135" s="351">
        <f t="shared" si="19"/>
        <v>5.0600999999999994</v>
      </c>
      <c r="X135" s="786">
        <f t="shared" si="20"/>
        <v>6578.1299999999992</v>
      </c>
    </row>
    <row r="136" spans="1:24" x14ac:dyDescent="0.2">
      <c r="A136" s="785">
        <v>105</v>
      </c>
      <c r="B136" s="371" t="s">
        <v>361</v>
      </c>
      <c r="C136" s="349" t="s">
        <v>362</v>
      </c>
      <c r="D136" s="349" t="s">
        <v>57</v>
      </c>
      <c r="E136" s="350">
        <v>2.46</v>
      </c>
      <c r="F136" s="349">
        <v>2</v>
      </c>
      <c r="G136" s="349">
        <v>12</v>
      </c>
      <c r="H136" s="349">
        <v>2016</v>
      </c>
      <c r="I136" s="349"/>
      <c r="J136" s="349">
        <v>0.3</v>
      </c>
      <c r="K136" s="349"/>
      <c r="L136" s="349"/>
      <c r="M136" s="349"/>
      <c r="N136" s="349">
        <v>70</v>
      </c>
      <c r="O136" s="351">
        <f>SUM(E136+I136+Q136+R136)*N136%</f>
        <v>1.722</v>
      </c>
      <c r="P136" s="349"/>
      <c r="Q136" s="355"/>
      <c r="R136" s="349"/>
      <c r="S136" s="349"/>
      <c r="T136" s="351">
        <f>SUM(I136+J136+K136+L136+M136+O136+Q136+R136+S136)</f>
        <v>2.0219999999999998</v>
      </c>
      <c r="U136" s="351">
        <f>SUM(E136+T136)</f>
        <v>4.4819999999999993</v>
      </c>
      <c r="V136" s="351">
        <f t="shared" si="18"/>
        <v>0.57810000000000006</v>
      </c>
      <c r="W136" s="351">
        <f t="shared" si="19"/>
        <v>5.0600999999999994</v>
      </c>
      <c r="X136" s="786">
        <f t="shared" si="20"/>
        <v>6578.1299999999992</v>
      </c>
    </row>
    <row r="137" spans="1:24" x14ac:dyDescent="0.2">
      <c r="A137" s="785">
        <v>106</v>
      </c>
      <c r="B137" s="371" t="s">
        <v>363</v>
      </c>
      <c r="C137" s="349" t="s">
        <v>364</v>
      </c>
      <c r="D137" s="349" t="s">
        <v>59</v>
      </c>
      <c r="E137" s="350">
        <v>4.0599999999999996</v>
      </c>
      <c r="F137" s="349">
        <v>1</v>
      </c>
      <c r="G137" s="349">
        <v>12</v>
      </c>
      <c r="H137" s="349">
        <v>2017</v>
      </c>
      <c r="I137" s="349"/>
      <c r="J137" s="349">
        <v>0.3</v>
      </c>
      <c r="K137" s="349"/>
      <c r="L137" s="349"/>
      <c r="M137" s="349"/>
      <c r="N137" s="349">
        <v>40</v>
      </c>
      <c r="O137" s="351">
        <f>SUM(E137+I137+Q137+R137)*N137%</f>
        <v>1.6239999999999999</v>
      </c>
      <c r="P137" s="349"/>
      <c r="Q137" s="355"/>
      <c r="R137" s="349"/>
      <c r="S137" s="349"/>
      <c r="T137" s="351">
        <f>SUM(I137+J137+K137+L137+M137+O137+Q137+R137+S137)</f>
        <v>1.9239999999999999</v>
      </c>
      <c r="U137" s="351">
        <f>SUM(E137+T137)</f>
        <v>5.984</v>
      </c>
      <c r="V137" s="351">
        <f t="shared" si="18"/>
        <v>0.95409999999999995</v>
      </c>
      <c r="W137" s="351">
        <f t="shared" si="19"/>
        <v>6.9381000000000004</v>
      </c>
      <c r="X137" s="786">
        <f t="shared" si="20"/>
        <v>9019.5300000000007</v>
      </c>
    </row>
    <row r="138" spans="1:24" x14ac:dyDescent="0.2">
      <c r="A138" s="912" t="s">
        <v>404</v>
      </c>
      <c r="B138" s="885"/>
      <c r="C138" s="381"/>
      <c r="D138" s="770"/>
      <c r="E138" s="350"/>
      <c r="F138" s="349"/>
      <c r="G138" s="349"/>
      <c r="H138" s="349"/>
      <c r="I138" s="349"/>
      <c r="J138" s="349"/>
      <c r="K138" s="349"/>
      <c r="L138" s="349"/>
      <c r="M138" s="349"/>
      <c r="N138" s="349"/>
      <c r="O138" s="351"/>
      <c r="P138" s="349"/>
      <c r="Q138" s="774"/>
      <c r="R138" s="349"/>
      <c r="S138" s="349"/>
      <c r="T138" s="351"/>
      <c r="U138" s="351"/>
      <c r="V138" s="351">
        <f t="shared" si="18"/>
        <v>0</v>
      </c>
      <c r="W138" s="351"/>
      <c r="X138" s="786">
        <f t="shared" si="20"/>
        <v>0</v>
      </c>
    </row>
    <row r="139" spans="1:24" x14ac:dyDescent="0.2">
      <c r="A139" s="785">
        <v>107</v>
      </c>
      <c r="B139" s="371" t="s">
        <v>366</v>
      </c>
      <c r="C139" s="348">
        <v>31547</v>
      </c>
      <c r="D139" s="349" t="s">
        <v>112</v>
      </c>
      <c r="E139" s="350">
        <v>2.67</v>
      </c>
      <c r="F139" s="349">
        <v>1</v>
      </c>
      <c r="G139" s="349">
        <v>1</v>
      </c>
      <c r="H139" s="349">
        <v>2016</v>
      </c>
      <c r="I139" s="349">
        <v>0.4</v>
      </c>
      <c r="J139" s="349">
        <v>0.3</v>
      </c>
      <c r="K139" s="349"/>
      <c r="L139" s="349"/>
      <c r="M139" s="349">
        <v>0.2</v>
      </c>
      <c r="N139" s="349">
        <v>70</v>
      </c>
      <c r="O139" s="351">
        <f t="shared" ref="O139:O151" si="34">SUM(E139+I139+Q139+R139)*N139%</f>
        <v>2.1489999999999996</v>
      </c>
      <c r="P139" s="349"/>
      <c r="Q139" s="774"/>
      <c r="R139" s="358"/>
      <c r="S139" s="349">
        <v>0.4</v>
      </c>
      <c r="T139" s="351">
        <f t="shared" ref="T139:T151" si="35">SUM(I139+J139+K139+L139+M139+O139+Q139+R139+S139)</f>
        <v>3.4489999999999994</v>
      </c>
      <c r="U139" s="351">
        <f t="shared" ref="U139:U151" si="36">SUM(E139+T139)</f>
        <v>6.1189999999999998</v>
      </c>
      <c r="V139" s="351">
        <f t="shared" si="18"/>
        <v>0.72144999999999992</v>
      </c>
      <c r="W139" s="351">
        <f t="shared" si="19"/>
        <v>6.8404499999999997</v>
      </c>
      <c r="X139" s="786">
        <f t="shared" si="20"/>
        <v>8892.5849999999991</v>
      </c>
    </row>
    <row r="140" spans="1:24" x14ac:dyDescent="0.2">
      <c r="A140" s="785">
        <v>108</v>
      </c>
      <c r="B140" s="371" t="s">
        <v>367</v>
      </c>
      <c r="C140" s="348">
        <v>33601</v>
      </c>
      <c r="D140" s="349" t="s">
        <v>112</v>
      </c>
      <c r="E140" s="350">
        <v>2.34</v>
      </c>
      <c r="F140" s="349">
        <v>1</v>
      </c>
      <c r="G140" s="349">
        <v>1</v>
      </c>
      <c r="H140" s="349">
        <v>2016</v>
      </c>
      <c r="I140" s="349">
        <v>0.3</v>
      </c>
      <c r="J140" s="349">
        <v>0.3</v>
      </c>
      <c r="K140" s="349"/>
      <c r="L140" s="349"/>
      <c r="M140" s="349">
        <v>0.2</v>
      </c>
      <c r="N140" s="349">
        <v>40</v>
      </c>
      <c r="O140" s="351">
        <f t="shared" si="34"/>
        <v>1.0559999999999998</v>
      </c>
      <c r="P140" s="349"/>
      <c r="Q140" s="774"/>
      <c r="R140" s="358"/>
      <c r="S140" s="349">
        <v>0.4</v>
      </c>
      <c r="T140" s="351">
        <f t="shared" si="35"/>
        <v>2.2559999999999998</v>
      </c>
      <c r="U140" s="351">
        <f t="shared" si="36"/>
        <v>4.5960000000000001</v>
      </c>
      <c r="V140" s="351">
        <f t="shared" si="18"/>
        <v>0.62039999999999995</v>
      </c>
      <c r="W140" s="351">
        <f t="shared" si="19"/>
        <v>5.2164000000000001</v>
      </c>
      <c r="X140" s="786">
        <f t="shared" si="20"/>
        <v>6781.3200000000006</v>
      </c>
    </row>
    <row r="141" spans="1:24" x14ac:dyDescent="0.2">
      <c r="A141" s="785">
        <v>109</v>
      </c>
      <c r="B141" s="371" t="s">
        <v>368</v>
      </c>
      <c r="C141" s="348">
        <v>29653</v>
      </c>
      <c r="D141" s="349" t="s">
        <v>59</v>
      </c>
      <c r="E141" s="350">
        <v>2.66</v>
      </c>
      <c r="F141" s="349">
        <v>15</v>
      </c>
      <c r="G141" s="349">
        <v>8</v>
      </c>
      <c r="H141" s="349">
        <v>2016</v>
      </c>
      <c r="I141" s="349"/>
      <c r="J141" s="349">
        <v>0.3</v>
      </c>
      <c r="K141" s="349"/>
      <c r="L141" s="349"/>
      <c r="M141" s="349">
        <v>0.2</v>
      </c>
      <c r="N141" s="349">
        <v>40</v>
      </c>
      <c r="O141" s="351">
        <f t="shared" si="34"/>
        <v>1.0640000000000001</v>
      </c>
      <c r="P141" s="349"/>
      <c r="Q141" s="774"/>
      <c r="R141" s="358"/>
      <c r="S141" s="349">
        <v>0.4</v>
      </c>
      <c r="T141" s="351">
        <f t="shared" si="35"/>
        <v>1.964</v>
      </c>
      <c r="U141" s="351">
        <f t="shared" si="36"/>
        <v>4.6240000000000006</v>
      </c>
      <c r="V141" s="351">
        <f t="shared" si="18"/>
        <v>0.6251000000000001</v>
      </c>
      <c r="W141" s="351">
        <f t="shared" si="19"/>
        <v>5.2491000000000003</v>
      </c>
      <c r="X141" s="786">
        <f t="shared" si="20"/>
        <v>6823.8300000000008</v>
      </c>
    </row>
    <row r="142" spans="1:24" x14ac:dyDescent="0.2">
      <c r="A142" s="785">
        <v>110</v>
      </c>
      <c r="B142" s="371" t="s">
        <v>36</v>
      </c>
      <c r="C142" s="348">
        <v>25431</v>
      </c>
      <c r="D142" s="349" t="s">
        <v>59</v>
      </c>
      <c r="E142" s="359">
        <v>4.0599999999999996</v>
      </c>
      <c r="F142" s="360">
        <v>1</v>
      </c>
      <c r="G142" s="360">
        <v>1</v>
      </c>
      <c r="H142" s="360">
        <v>2018</v>
      </c>
      <c r="I142" s="360"/>
      <c r="J142" s="360">
        <v>0.3</v>
      </c>
      <c r="K142" s="360"/>
      <c r="L142" s="360"/>
      <c r="M142" s="360">
        <v>0.2</v>
      </c>
      <c r="N142" s="360">
        <v>40</v>
      </c>
      <c r="O142" s="498">
        <f t="shared" si="34"/>
        <v>1.7052</v>
      </c>
      <c r="P142" s="360">
        <v>5</v>
      </c>
      <c r="Q142" s="475">
        <f t="shared" si="24"/>
        <v>0.20299999999999996</v>
      </c>
      <c r="R142" s="358"/>
      <c r="S142" s="349">
        <v>0.4</v>
      </c>
      <c r="T142" s="351">
        <f t="shared" si="35"/>
        <v>2.8081999999999998</v>
      </c>
      <c r="U142" s="351">
        <f t="shared" si="36"/>
        <v>6.8681999999999999</v>
      </c>
      <c r="V142" s="351">
        <f t="shared" si="18"/>
        <v>1.0018050000000001</v>
      </c>
      <c r="W142" s="351">
        <f t="shared" si="19"/>
        <v>7.8700049999999999</v>
      </c>
      <c r="X142" s="786">
        <f t="shared" si="20"/>
        <v>10231.0065</v>
      </c>
    </row>
    <row r="143" spans="1:24" x14ac:dyDescent="0.2">
      <c r="A143" s="923" t="s">
        <v>1</v>
      </c>
      <c r="B143" s="892" t="s">
        <v>2</v>
      </c>
      <c r="C143" s="886" t="s">
        <v>224</v>
      </c>
      <c r="D143" s="886" t="s">
        <v>78</v>
      </c>
      <c r="E143" s="896" t="s">
        <v>183</v>
      </c>
      <c r="F143" s="897"/>
      <c r="G143" s="897"/>
      <c r="H143" s="898"/>
      <c r="I143" s="896" t="s">
        <v>225</v>
      </c>
      <c r="J143" s="897"/>
      <c r="K143" s="897"/>
      <c r="L143" s="897"/>
      <c r="M143" s="897"/>
      <c r="N143" s="897"/>
      <c r="O143" s="897"/>
      <c r="P143" s="897"/>
      <c r="Q143" s="897"/>
      <c r="R143" s="897"/>
      <c r="S143" s="897"/>
      <c r="T143" s="898"/>
      <c r="U143" s="886" t="s">
        <v>226</v>
      </c>
      <c r="V143" s="886" t="s">
        <v>567</v>
      </c>
      <c r="W143" s="886" t="s">
        <v>55</v>
      </c>
      <c r="X143" s="926" t="s">
        <v>228</v>
      </c>
    </row>
    <row r="144" spans="1:24" x14ac:dyDescent="0.2">
      <c r="A144" s="920"/>
      <c r="B144" s="893"/>
      <c r="C144" s="895"/>
      <c r="D144" s="895"/>
      <c r="E144" s="902" t="s">
        <v>149</v>
      </c>
      <c r="F144" s="904" t="s">
        <v>229</v>
      </c>
      <c r="G144" s="904" t="s">
        <v>230</v>
      </c>
      <c r="H144" s="904" t="s">
        <v>231</v>
      </c>
      <c r="I144" s="886" t="s">
        <v>232</v>
      </c>
      <c r="J144" s="886" t="s">
        <v>233</v>
      </c>
      <c r="K144" s="886" t="s">
        <v>234</v>
      </c>
      <c r="L144" s="886" t="s">
        <v>156</v>
      </c>
      <c r="M144" s="886" t="s">
        <v>128</v>
      </c>
      <c r="N144" s="906" t="s">
        <v>127</v>
      </c>
      <c r="O144" s="906"/>
      <c r="P144" s="906" t="s">
        <v>397</v>
      </c>
      <c r="Q144" s="906"/>
      <c r="R144" s="886" t="s">
        <v>235</v>
      </c>
      <c r="S144" s="886" t="s">
        <v>129</v>
      </c>
      <c r="T144" s="886" t="s">
        <v>399</v>
      </c>
      <c r="U144" s="895"/>
      <c r="V144" s="895"/>
      <c r="W144" s="895"/>
      <c r="X144" s="916"/>
    </row>
    <row r="145" spans="1:24" ht="30" x14ac:dyDescent="0.2">
      <c r="A145" s="921"/>
      <c r="B145" s="894"/>
      <c r="C145" s="887"/>
      <c r="D145" s="887"/>
      <c r="E145" s="903"/>
      <c r="F145" s="905"/>
      <c r="G145" s="905"/>
      <c r="H145" s="905"/>
      <c r="I145" s="887"/>
      <c r="J145" s="887"/>
      <c r="K145" s="887"/>
      <c r="L145" s="887"/>
      <c r="M145" s="887"/>
      <c r="N145" s="773" t="s">
        <v>398</v>
      </c>
      <c r="O145" s="773" t="s">
        <v>149</v>
      </c>
      <c r="P145" s="773" t="s">
        <v>398</v>
      </c>
      <c r="Q145" s="773" t="s">
        <v>149</v>
      </c>
      <c r="R145" s="887"/>
      <c r="S145" s="887"/>
      <c r="T145" s="887"/>
      <c r="U145" s="887"/>
      <c r="V145" s="887"/>
      <c r="W145" s="887"/>
      <c r="X145" s="917"/>
    </row>
    <row r="146" spans="1:24" x14ac:dyDescent="0.2">
      <c r="A146" s="785">
        <v>111</v>
      </c>
      <c r="B146" s="371" t="s">
        <v>369</v>
      </c>
      <c r="C146" s="348">
        <v>26378</v>
      </c>
      <c r="D146" s="349" t="s">
        <v>57</v>
      </c>
      <c r="E146" s="350">
        <v>2.66</v>
      </c>
      <c r="F146" s="349">
        <v>1</v>
      </c>
      <c r="G146" s="349">
        <v>11</v>
      </c>
      <c r="H146" s="349">
        <v>2017</v>
      </c>
      <c r="I146" s="349"/>
      <c r="J146" s="349">
        <v>0.3</v>
      </c>
      <c r="K146" s="349"/>
      <c r="L146" s="349"/>
      <c r="M146" s="349">
        <v>0.2</v>
      </c>
      <c r="N146" s="349">
        <v>70</v>
      </c>
      <c r="O146" s="351">
        <f t="shared" si="34"/>
        <v>1.8619999999999999</v>
      </c>
      <c r="P146" s="349"/>
      <c r="Q146" s="355"/>
      <c r="R146" s="358"/>
      <c r="S146" s="349">
        <v>0.4</v>
      </c>
      <c r="T146" s="783">
        <f t="shared" si="35"/>
        <v>2.762</v>
      </c>
      <c r="U146" s="351">
        <f t="shared" si="36"/>
        <v>5.4220000000000006</v>
      </c>
      <c r="V146" s="351">
        <f t="shared" si="18"/>
        <v>0.6251000000000001</v>
      </c>
      <c r="W146" s="351">
        <f t="shared" si="19"/>
        <v>6.0471000000000004</v>
      </c>
      <c r="X146" s="789">
        <f t="shared" si="20"/>
        <v>7861.2300000000005</v>
      </c>
    </row>
    <row r="147" spans="1:24" x14ac:dyDescent="0.2">
      <c r="A147" s="785">
        <v>112</v>
      </c>
      <c r="B147" s="371" t="s">
        <v>370</v>
      </c>
      <c r="C147" s="348">
        <v>31608</v>
      </c>
      <c r="D147" s="349" t="s">
        <v>57</v>
      </c>
      <c r="E147" s="350">
        <v>2.46</v>
      </c>
      <c r="F147" s="349">
        <v>1</v>
      </c>
      <c r="G147" s="349">
        <v>6</v>
      </c>
      <c r="H147" s="349">
        <v>2017</v>
      </c>
      <c r="I147" s="349"/>
      <c r="J147" s="349">
        <v>0.3</v>
      </c>
      <c r="K147" s="349"/>
      <c r="L147" s="349"/>
      <c r="M147" s="349">
        <v>0.2</v>
      </c>
      <c r="N147" s="349">
        <v>40</v>
      </c>
      <c r="O147" s="351">
        <f t="shared" si="34"/>
        <v>0.98399999999999999</v>
      </c>
      <c r="P147" s="349"/>
      <c r="Q147" s="355"/>
      <c r="R147" s="358"/>
      <c r="S147" s="349">
        <v>0.4</v>
      </c>
      <c r="T147" s="351">
        <f t="shared" si="35"/>
        <v>1.8839999999999999</v>
      </c>
      <c r="U147" s="351">
        <f t="shared" si="36"/>
        <v>4.3439999999999994</v>
      </c>
      <c r="V147" s="351">
        <f t="shared" si="18"/>
        <v>0.57810000000000006</v>
      </c>
      <c r="W147" s="351">
        <f t="shared" si="19"/>
        <v>4.9220999999999995</v>
      </c>
      <c r="X147" s="786">
        <f t="shared" si="20"/>
        <v>6398.73</v>
      </c>
    </row>
    <row r="148" spans="1:24" x14ac:dyDescent="0.2">
      <c r="A148" s="785">
        <v>113</v>
      </c>
      <c r="B148" s="371" t="s">
        <v>371</v>
      </c>
      <c r="C148" s="348">
        <v>28856</v>
      </c>
      <c r="D148" s="349" t="s">
        <v>57</v>
      </c>
      <c r="E148" s="350">
        <v>2.86</v>
      </c>
      <c r="F148" s="349">
        <v>1</v>
      </c>
      <c r="G148" s="349">
        <v>5</v>
      </c>
      <c r="H148" s="349">
        <v>2017</v>
      </c>
      <c r="I148" s="349"/>
      <c r="J148" s="349">
        <v>0.3</v>
      </c>
      <c r="K148" s="349"/>
      <c r="L148" s="349"/>
      <c r="M148" s="349">
        <v>0.2</v>
      </c>
      <c r="N148" s="349">
        <v>40</v>
      </c>
      <c r="O148" s="351">
        <f t="shared" si="34"/>
        <v>1.1439999999999999</v>
      </c>
      <c r="P148" s="349"/>
      <c r="Q148" s="355"/>
      <c r="R148" s="358"/>
      <c r="S148" s="349">
        <v>0.4</v>
      </c>
      <c r="T148" s="351">
        <f t="shared" si="35"/>
        <v>2.044</v>
      </c>
      <c r="U148" s="351">
        <f t="shared" si="36"/>
        <v>4.9039999999999999</v>
      </c>
      <c r="V148" s="351">
        <f t="shared" ref="V148:V165" si="37">SUM(E148+I148+Q148+R148)*23.5/100</f>
        <v>0.67209999999999992</v>
      </c>
      <c r="W148" s="351">
        <f t="shared" si="19"/>
        <v>5.5761000000000003</v>
      </c>
      <c r="X148" s="786">
        <f t="shared" si="20"/>
        <v>7248.93</v>
      </c>
    </row>
    <row r="149" spans="1:24" x14ac:dyDescent="0.2">
      <c r="A149" s="785">
        <v>114</v>
      </c>
      <c r="B149" s="371" t="s">
        <v>37</v>
      </c>
      <c r="C149" s="348">
        <v>29718</v>
      </c>
      <c r="D149" s="349" t="s">
        <v>64</v>
      </c>
      <c r="E149" s="359">
        <v>3.06</v>
      </c>
      <c r="F149" s="360">
        <v>1</v>
      </c>
      <c r="G149" s="360">
        <v>8</v>
      </c>
      <c r="H149" s="360">
        <v>2017</v>
      </c>
      <c r="I149" s="349"/>
      <c r="J149" s="349">
        <v>0.3</v>
      </c>
      <c r="K149" s="349"/>
      <c r="L149" s="349"/>
      <c r="M149" s="349">
        <v>0.2</v>
      </c>
      <c r="N149" s="349">
        <v>70</v>
      </c>
      <c r="O149" s="351">
        <f t="shared" si="34"/>
        <v>2.1419999999999999</v>
      </c>
      <c r="P149" s="349"/>
      <c r="Q149" s="355"/>
      <c r="R149" s="358"/>
      <c r="S149" s="349">
        <v>0.4</v>
      </c>
      <c r="T149" s="351">
        <f t="shared" si="35"/>
        <v>3.0419999999999998</v>
      </c>
      <c r="U149" s="351">
        <f t="shared" si="36"/>
        <v>6.1020000000000003</v>
      </c>
      <c r="V149" s="351">
        <f t="shared" si="37"/>
        <v>0.71909999999999996</v>
      </c>
      <c r="W149" s="351">
        <f t="shared" si="19"/>
        <v>6.8211000000000004</v>
      </c>
      <c r="X149" s="786">
        <f t="shared" si="20"/>
        <v>8867.43</v>
      </c>
    </row>
    <row r="150" spans="1:24" x14ac:dyDescent="0.2">
      <c r="A150" s="785">
        <v>115</v>
      </c>
      <c r="B150" s="371" t="s">
        <v>372</v>
      </c>
      <c r="C150" s="348">
        <v>31677</v>
      </c>
      <c r="D150" s="349" t="s">
        <v>64</v>
      </c>
      <c r="E150" s="350">
        <v>2.46</v>
      </c>
      <c r="F150" s="349">
        <v>1</v>
      </c>
      <c r="G150" s="349">
        <v>12</v>
      </c>
      <c r="H150" s="349">
        <v>2016</v>
      </c>
      <c r="I150" s="349"/>
      <c r="J150" s="349">
        <v>0.3</v>
      </c>
      <c r="K150" s="349"/>
      <c r="L150" s="349"/>
      <c r="M150" s="349">
        <v>0.2</v>
      </c>
      <c r="N150" s="349">
        <v>70</v>
      </c>
      <c r="O150" s="351">
        <f t="shared" si="34"/>
        <v>1.722</v>
      </c>
      <c r="P150" s="349"/>
      <c r="Q150" s="355"/>
      <c r="R150" s="358"/>
      <c r="S150" s="349">
        <v>0.4</v>
      </c>
      <c r="T150" s="351">
        <f t="shared" si="35"/>
        <v>2.6219999999999999</v>
      </c>
      <c r="U150" s="351">
        <f t="shared" si="36"/>
        <v>5.0819999999999999</v>
      </c>
      <c r="V150" s="351">
        <f t="shared" si="37"/>
        <v>0.57810000000000006</v>
      </c>
      <c r="W150" s="351">
        <f t="shared" ref="W150:W165" si="38">SUM(U150+V150)</f>
        <v>5.6600999999999999</v>
      </c>
      <c r="X150" s="786">
        <f t="shared" ref="X150:X165" si="39">SUM(W150)*1300</f>
        <v>7358.13</v>
      </c>
    </row>
    <row r="151" spans="1:24" x14ac:dyDescent="0.2">
      <c r="A151" s="785">
        <v>116</v>
      </c>
      <c r="B151" s="371" t="s">
        <v>373</v>
      </c>
      <c r="C151" s="348">
        <v>32139</v>
      </c>
      <c r="D151" s="349" t="s">
        <v>59</v>
      </c>
      <c r="E151" s="350">
        <v>2.66</v>
      </c>
      <c r="F151" s="349">
        <v>1</v>
      </c>
      <c r="G151" s="349">
        <v>11</v>
      </c>
      <c r="H151" s="349">
        <v>2017</v>
      </c>
      <c r="I151" s="349"/>
      <c r="J151" s="349">
        <v>0.3</v>
      </c>
      <c r="K151" s="349"/>
      <c r="L151" s="349"/>
      <c r="M151" s="349">
        <v>0.2</v>
      </c>
      <c r="N151" s="349">
        <v>40</v>
      </c>
      <c r="O151" s="351">
        <f t="shared" si="34"/>
        <v>1.0640000000000001</v>
      </c>
      <c r="P151" s="349"/>
      <c r="Q151" s="355"/>
      <c r="R151" s="358"/>
      <c r="S151" s="349">
        <v>0.4</v>
      </c>
      <c r="T151" s="351">
        <f t="shared" si="35"/>
        <v>1.964</v>
      </c>
      <c r="U151" s="351">
        <f t="shared" si="36"/>
        <v>4.6240000000000006</v>
      </c>
      <c r="V151" s="351">
        <f t="shared" si="37"/>
        <v>0.6251000000000001</v>
      </c>
      <c r="W151" s="351">
        <f t="shared" si="38"/>
        <v>5.2491000000000003</v>
      </c>
      <c r="X151" s="786">
        <f t="shared" si="39"/>
        <v>6823.8300000000008</v>
      </c>
    </row>
    <row r="152" spans="1:24" x14ac:dyDescent="0.2">
      <c r="A152" s="912" t="s">
        <v>374</v>
      </c>
      <c r="B152" s="885"/>
      <c r="C152" s="770"/>
      <c r="D152" s="349"/>
      <c r="E152" s="350"/>
      <c r="F152" s="349"/>
      <c r="G152" s="349"/>
      <c r="H152" s="349"/>
      <c r="I152" s="349"/>
      <c r="J152" s="349"/>
      <c r="K152" s="349"/>
      <c r="L152" s="349"/>
      <c r="M152" s="349"/>
      <c r="N152" s="349"/>
      <c r="O152" s="351"/>
      <c r="P152" s="349"/>
      <c r="Q152" s="355"/>
      <c r="R152" s="358"/>
      <c r="S152" s="349"/>
      <c r="T152" s="351"/>
      <c r="U152" s="351"/>
      <c r="V152" s="351">
        <f t="shared" si="37"/>
        <v>0</v>
      </c>
      <c r="W152" s="351"/>
      <c r="X152" s="786">
        <f t="shared" si="39"/>
        <v>0</v>
      </c>
    </row>
    <row r="153" spans="1:24" x14ac:dyDescent="0.2">
      <c r="A153" s="785">
        <v>117</v>
      </c>
      <c r="B153" s="371" t="s">
        <v>375</v>
      </c>
      <c r="C153" s="348">
        <v>23692</v>
      </c>
      <c r="D153" s="349" t="s">
        <v>59</v>
      </c>
      <c r="E153" s="350">
        <v>4.0599999999999996</v>
      </c>
      <c r="F153" s="349">
        <v>1</v>
      </c>
      <c r="G153" s="349">
        <v>12</v>
      </c>
      <c r="H153" s="349">
        <v>2017</v>
      </c>
      <c r="I153" s="349">
        <v>0.4</v>
      </c>
      <c r="J153" s="349">
        <v>0.3</v>
      </c>
      <c r="K153" s="349"/>
      <c r="L153" s="349"/>
      <c r="M153" s="349">
        <v>0.2</v>
      </c>
      <c r="N153" s="349">
        <v>40</v>
      </c>
      <c r="O153" s="351">
        <f t="shared" ref="O153:O165" si="40">SUM(E153+I153+Q153+R153)*N153%</f>
        <v>1.9463999999999999</v>
      </c>
      <c r="P153" s="349">
        <v>10</v>
      </c>
      <c r="Q153" s="355">
        <f t="shared" ref="Q153:Q163" si="41">SUM(E153)*P153/100</f>
        <v>0.40599999999999992</v>
      </c>
      <c r="R153" s="358"/>
      <c r="S153" s="349">
        <v>0.4</v>
      </c>
      <c r="T153" s="351">
        <f t="shared" ref="T153:T165" si="42">SUM(I153+J153+K153+L153+M153+O153+Q153+R153+S153)</f>
        <v>3.6523999999999996</v>
      </c>
      <c r="U153" s="351">
        <f t="shared" ref="U153:U165" si="43">SUM(E153+T153)</f>
        <v>7.7123999999999988</v>
      </c>
      <c r="V153" s="351">
        <f t="shared" si="37"/>
        <v>1.14351</v>
      </c>
      <c r="W153" s="351">
        <f t="shared" si="38"/>
        <v>8.855909999999998</v>
      </c>
      <c r="X153" s="786">
        <f t="shared" si="39"/>
        <v>11512.682999999997</v>
      </c>
    </row>
    <row r="154" spans="1:24" x14ac:dyDescent="0.2">
      <c r="A154" s="785">
        <v>118</v>
      </c>
      <c r="B154" s="371" t="s">
        <v>376</v>
      </c>
      <c r="C154" s="348">
        <v>31021</v>
      </c>
      <c r="D154" s="349" t="s">
        <v>59</v>
      </c>
      <c r="E154" s="350">
        <v>2.66</v>
      </c>
      <c r="F154" s="349">
        <v>1</v>
      </c>
      <c r="G154" s="349">
        <v>11</v>
      </c>
      <c r="H154" s="349">
        <v>2016</v>
      </c>
      <c r="I154" s="349"/>
      <c r="J154" s="349">
        <v>0.3</v>
      </c>
      <c r="K154" s="349"/>
      <c r="L154" s="349"/>
      <c r="M154" s="349">
        <v>0.2</v>
      </c>
      <c r="N154" s="349">
        <v>40</v>
      </c>
      <c r="O154" s="351">
        <f t="shared" si="40"/>
        <v>1.0640000000000001</v>
      </c>
      <c r="P154" s="349"/>
      <c r="Q154" s="355"/>
      <c r="R154" s="358"/>
      <c r="S154" s="349">
        <v>0.4</v>
      </c>
      <c r="T154" s="351">
        <f t="shared" si="42"/>
        <v>1.964</v>
      </c>
      <c r="U154" s="351">
        <f t="shared" si="43"/>
        <v>4.6240000000000006</v>
      </c>
      <c r="V154" s="351">
        <f t="shared" si="37"/>
        <v>0.6251000000000001</v>
      </c>
      <c r="W154" s="351">
        <f t="shared" si="38"/>
        <v>5.2491000000000003</v>
      </c>
      <c r="X154" s="786">
        <f t="shared" si="39"/>
        <v>6823.8300000000008</v>
      </c>
    </row>
    <row r="155" spans="1:24" x14ac:dyDescent="0.2">
      <c r="A155" s="785">
        <v>119</v>
      </c>
      <c r="B155" s="371" t="s">
        <v>377</v>
      </c>
      <c r="C155" s="348">
        <v>26137</v>
      </c>
      <c r="D155" s="349" t="s">
        <v>112</v>
      </c>
      <c r="E155" s="350">
        <v>3.99</v>
      </c>
      <c r="F155" s="349">
        <v>26</v>
      </c>
      <c r="G155" s="349">
        <v>11</v>
      </c>
      <c r="H155" s="349">
        <v>2016</v>
      </c>
      <c r="I155" s="349">
        <v>0.4</v>
      </c>
      <c r="J155" s="349">
        <v>0.3</v>
      </c>
      <c r="K155" s="349"/>
      <c r="L155" s="349"/>
      <c r="M155" s="349">
        <v>0.2</v>
      </c>
      <c r="N155" s="349">
        <v>40</v>
      </c>
      <c r="O155" s="351">
        <f t="shared" si="40"/>
        <v>1.7560000000000002</v>
      </c>
      <c r="P155" s="349"/>
      <c r="Q155" s="355"/>
      <c r="R155" s="358"/>
      <c r="S155" s="349">
        <v>0.4</v>
      </c>
      <c r="T155" s="351">
        <f t="shared" si="42"/>
        <v>3.056</v>
      </c>
      <c r="U155" s="351">
        <f t="shared" si="43"/>
        <v>7.0460000000000003</v>
      </c>
      <c r="V155" s="351">
        <f t="shared" si="37"/>
        <v>1.0316500000000002</v>
      </c>
      <c r="W155" s="351">
        <f t="shared" si="38"/>
        <v>8.0776500000000002</v>
      </c>
      <c r="X155" s="786">
        <f t="shared" si="39"/>
        <v>10500.945</v>
      </c>
    </row>
    <row r="156" spans="1:24" x14ac:dyDescent="0.2">
      <c r="A156" s="785">
        <v>120</v>
      </c>
      <c r="B156" s="371" t="s">
        <v>378</v>
      </c>
      <c r="C156" s="348">
        <v>22233</v>
      </c>
      <c r="D156" s="349" t="s">
        <v>59</v>
      </c>
      <c r="E156" s="350">
        <v>4.0599999999999996</v>
      </c>
      <c r="F156" s="349">
        <v>1</v>
      </c>
      <c r="G156" s="349">
        <v>12</v>
      </c>
      <c r="H156" s="349">
        <v>2017</v>
      </c>
      <c r="I156" s="349">
        <v>0.3</v>
      </c>
      <c r="J156" s="349">
        <v>0.3</v>
      </c>
      <c r="K156" s="349"/>
      <c r="L156" s="349"/>
      <c r="M156" s="349">
        <v>0.2</v>
      </c>
      <c r="N156" s="349">
        <v>40</v>
      </c>
      <c r="O156" s="351">
        <f t="shared" si="40"/>
        <v>1.8739199999999998</v>
      </c>
      <c r="P156" s="349">
        <v>8</v>
      </c>
      <c r="Q156" s="355">
        <f t="shared" si="41"/>
        <v>0.32479999999999998</v>
      </c>
      <c r="R156" s="358"/>
      <c r="S156" s="349">
        <v>0.4</v>
      </c>
      <c r="T156" s="351">
        <f t="shared" si="42"/>
        <v>3.3987199999999995</v>
      </c>
      <c r="U156" s="351">
        <f t="shared" si="43"/>
        <v>7.4587199999999996</v>
      </c>
      <c r="V156" s="351">
        <f t="shared" si="37"/>
        <v>1.1009279999999999</v>
      </c>
      <c r="W156" s="351">
        <f t="shared" si="38"/>
        <v>8.5596479999999993</v>
      </c>
      <c r="X156" s="786">
        <f t="shared" si="39"/>
        <v>11127.542399999998</v>
      </c>
    </row>
    <row r="157" spans="1:24" x14ac:dyDescent="0.2">
      <c r="A157" s="785">
        <v>121</v>
      </c>
      <c r="B157" s="374" t="s">
        <v>214</v>
      </c>
      <c r="C157" s="367">
        <v>30675</v>
      </c>
      <c r="D157" s="362" t="s">
        <v>59</v>
      </c>
      <c r="E157" s="368">
        <v>2.66</v>
      </c>
      <c r="F157" s="362">
        <v>1</v>
      </c>
      <c r="G157" s="362">
        <v>11</v>
      </c>
      <c r="H157" s="362">
        <v>2017</v>
      </c>
      <c r="I157" s="362"/>
      <c r="J157" s="362">
        <v>0.3</v>
      </c>
      <c r="K157" s="362"/>
      <c r="L157" s="362"/>
      <c r="M157" s="362">
        <v>0.2</v>
      </c>
      <c r="N157" s="353">
        <v>70</v>
      </c>
      <c r="O157" s="351">
        <f t="shared" si="40"/>
        <v>1.8619999999999999</v>
      </c>
      <c r="P157" s="362"/>
      <c r="Q157" s="355"/>
      <c r="R157" s="369"/>
      <c r="S157" s="362">
        <v>0.4</v>
      </c>
      <c r="T157" s="351">
        <f t="shared" si="42"/>
        <v>2.762</v>
      </c>
      <c r="U157" s="351">
        <f t="shared" si="43"/>
        <v>5.4220000000000006</v>
      </c>
      <c r="V157" s="351">
        <f t="shared" si="37"/>
        <v>0.6251000000000001</v>
      </c>
      <c r="W157" s="351">
        <f t="shared" si="38"/>
        <v>6.0471000000000004</v>
      </c>
      <c r="X157" s="786">
        <f t="shared" si="39"/>
        <v>7861.2300000000005</v>
      </c>
    </row>
    <row r="158" spans="1:24" x14ac:dyDescent="0.2">
      <c r="A158" s="785">
        <v>122</v>
      </c>
      <c r="B158" s="371" t="s">
        <v>379</v>
      </c>
      <c r="C158" s="348">
        <v>31250</v>
      </c>
      <c r="D158" s="349" t="s">
        <v>59</v>
      </c>
      <c r="E158" s="350">
        <v>2.46</v>
      </c>
      <c r="F158" s="349">
        <v>1</v>
      </c>
      <c r="G158" s="349">
        <v>10</v>
      </c>
      <c r="H158" s="349">
        <v>2016</v>
      </c>
      <c r="I158" s="349"/>
      <c r="J158" s="349">
        <v>0.3</v>
      </c>
      <c r="K158" s="349"/>
      <c r="L158" s="349"/>
      <c r="M158" s="349">
        <v>0.2</v>
      </c>
      <c r="N158" s="349">
        <v>40</v>
      </c>
      <c r="O158" s="351">
        <f t="shared" si="40"/>
        <v>0.98399999999999999</v>
      </c>
      <c r="P158" s="349"/>
      <c r="Q158" s="355"/>
      <c r="R158" s="358"/>
      <c r="S158" s="349">
        <v>0.4</v>
      </c>
      <c r="T158" s="351">
        <f t="shared" si="42"/>
        <v>1.8839999999999999</v>
      </c>
      <c r="U158" s="351">
        <f t="shared" si="43"/>
        <v>4.3439999999999994</v>
      </c>
      <c r="V158" s="351">
        <f t="shared" si="37"/>
        <v>0.57810000000000006</v>
      </c>
      <c r="W158" s="351">
        <f t="shared" si="38"/>
        <v>4.9220999999999995</v>
      </c>
      <c r="X158" s="786">
        <f t="shared" si="39"/>
        <v>6398.73</v>
      </c>
    </row>
    <row r="159" spans="1:24" x14ac:dyDescent="0.2">
      <c r="A159" s="785">
        <v>123</v>
      </c>
      <c r="B159" s="371" t="s">
        <v>380</v>
      </c>
      <c r="C159" s="348">
        <v>30904</v>
      </c>
      <c r="D159" s="349" t="s">
        <v>59</v>
      </c>
      <c r="E159" s="350">
        <v>2.46</v>
      </c>
      <c r="F159" s="349">
        <v>1</v>
      </c>
      <c r="G159" s="349">
        <v>10</v>
      </c>
      <c r="H159" s="349">
        <v>2016</v>
      </c>
      <c r="I159" s="349"/>
      <c r="J159" s="349">
        <v>0.3</v>
      </c>
      <c r="K159" s="349"/>
      <c r="L159" s="349"/>
      <c r="M159" s="349">
        <v>0.2</v>
      </c>
      <c r="N159" s="349">
        <v>40</v>
      </c>
      <c r="O159" s="351">
        <f t="shared" si="40"/>
        <v>0.98399999999999999</v>
      </c>
      <c r="P159" s="349"/>
      <c r="Q159" s="355"/>
      <c r="R159" s="358"/>
      <c r="S159" s="349">
        <v>0.4</v>
      </c>
      <c r="T159" s="351">
        <f t="shared" si="42"/>
        <v>1.8839999999999999</v>
      </c>
      <c r="U159" s="351">
        <f t="shared" si="43"/>
        <v>4.3439999999999994</v>
      </c>
      <c r="V159" s="351">
        <f t="shared" si="37"/>
        <v>0.57810000000000006</v>
      </c>
      <c r="W159" s="351">
        <f t="shared" si="38"/>
        <v>4.9220999999999995</v>
      </c>
      <c r="X159" s="786">
        <f t="shared" si="39"/>
        <v>6398.73</v>
      </c>
    </row>
    <row r="160" spans="1:24" x14ac:dyDescent="0.2">
      <c r="A160" s="785">
        <v>124</v>
      </c>
      <c r="B160" s="371" t="s">
        <v>381</v>
      </c>
      <c r="C160" s="348">
        <v>29874</v>
      </c>
      <c r="D160" s="349" t="s">
        <v>59</v>
      </c>
      <c r="E160" s="350">
        <v>2.46</v>
      </c>
      <c r="F160" s="349">
        <v>1</v>
      </c>
      <c r="G160" s="349">
        <v>6</v>
      </c>
      <c r="H160" s="349">
        <v>2017</v>
      </c>
      <c r="I160" s="349"/>
      <c r="J160" s="349">
        <v>0.3</v>
      </c>
      <c r="K160" s="349"/>
      <c r="L160" s="349"/>
      <c r="M160" s="349">
        <v>0.2</v>
      </c>
      <c r="N160" s="349">
        <v>40</v>
      </c>
      <c r="O160" s="351">
        <f t="shared" si="40"/>
        <v>0.98399999999999999</v>
      </c>
      <c r="P160" s="349"/>
      <c r="Q160" s="355"/>
      <c r="R160" s="358"/>
      <c r="S160" s="349">
        <v>0.4</v>
      </c>
      <c r="T160" s="351">
        <f t="shared" si="42"/>
        <v>1.8839999999999999</v>
      </c>
      <c r="U160" s="351">
        <f t="shared" si="43"/>
        <v>4.3439999999999994</v>
      </c>
      <c r="V160" s="351">
        <f t="shared" si="37"/>
        <v>0.57810000000000006</v>
      </c>
      <c r="W160" s="351">
        <f t="shared" si="38"/>
        <v>4.9220999999999995</v>
      </c>
      <c r="X160" s="786">
        <f t="shared" si="39"/>
        <v>6398.73</v>
      </c>
    </row>
    <row r="161" spans="1:24" x14ac:dyDescent="0.2">
      <c r="A161" s="785">
        <v>125</v>
      </c>
      <c r="B161" s="371" t="s">
        <v>382</v>
      </c>
      <c r="C161" s="348" t="s">
        <v>383</v>
      </c>
      <c r="D161" s="349" t="s">
        <v>75</v>
      </c>
      <c r="E161" s="350">
        <v>2.67</v>
      </c>
      <c r="F161" s="349">
        <v>1</v>
      </c>
      <c r="G161" s="349">
        <v>11</v>
      </c>
      <c r="H161" s="349">
        <v>2015</v>
      </c>
      <c r="I161" s="349">
        <v>0.3</v>
      </c>
      <c r="J161" s="349">
        <v>0.3</v>
      </c>
      <c r="K161" s="349"/>
      <c r="L161" s="349"/>
      <c r="M161" s="349">
        <v>0.2</v>
      </c>
      <c r="N161" s="349">
        <v>40</v>
      </c>
      <c r="O161" s="351">
        <f t="shared" si="40"/>
        <v>1.1879999999999999</v>
      </c>
      <c r="P161" s="349"/>
      <c r="Q161" s="355"/>
      <c r="R161" s="358"/>
      <c r="S161" s="349">
        <v>0.4</v>
      </c>
      <c r="T161" s="351">
        <f t="shared" si="42"/>
        <v>2.3879999999999999</v>
      </c>
      <c r="U161" s="351">
        <f t="shared" si="43"/>
        <v>5.0579999999999998</v>
      </c>
      <c r="V161" s="351">
        <f t="shared" si="37"/>
        <v>0.69794999999999985</v>
      </c>
      <c r="W161" s="351">
        <f t="shared" si="38"/>
        <v>5.7559499999999995</v>
      </c>
      <c r="X161" s="786">
        <f t="shared" si="39"/>
        <v>7482.7349999999997</v>
      </c>
    </row>
    <row r="162" spans="1:24" x14ac:dyDescent="0.2">
      <c r="A162" s="785">
        <v>126</v>
      </c>
      <c r="B162" s="371" t="s">
        <v>39</v>
      </c>
      <c r="C162" s="348">
        <v>32499</v>
      </c>
      <c r="D162" s="349" t="s">
        <v>75</v>
      </c>
      <c r="E162" s="359">
        <v>2.67</v>
      </c>
      <c r="F162" s="360">
        <v>1</v>
      </c>
      <c r="G162" s="360">
        <v>1</v>
      </c>
      <c r="H162" s="360">
        <v>2018</v>
      </c>
      <c r="I162" s="349"/>
      <c r="J162" s="349">
        <v>0.3</v>
      </c>
      <c r="K162" s="349"/>
      <c r="L162" s="349"/>
      <c r="M162" s="349">
        <v>0.2</v>
      </c>
      <c r="N162" s="349">
        <v>40</v>
      </c>
      <c r="O162" s="351">
        <f t="shared" si="40"/>
        <v>1.0680000000000001</v>
      </c>
      <c r="P162" s="349"/>
      <c r="Q162" s="355"/>
      <c r="R162" s="358"/>
      <c r="S162" s="349">
        <v>0.4</v>
      </c>
      <c r="T162" s="351">
        <f t="shared" si="42"/>
        <v>1.968</v>
      </c>
      <c r="U162" s="351">
        <f t="shared" si="43"/>
        <v>4.6379999999999999</v>
      </c>
      <c r="V162" s="351">
        <f t="shared" si="37"/>
        <v>0.62744999999999995</v>
      </c>
      <c r="W162" s="351">
        <f t="shared" si="38"/>
        <v>5.2654499999999995</v>
      </c>
      <c r="X162" s="786">
        <f t="shared" si="39"/>
        <v>6845.0849999999991</v>
      </c>
    </row>
    <row r="163" spans="1:24" x14ac:dyDescent="0.2">
      <c r="A163" s="785">
        <v>127</v>
      </c>
      <c r="B163" s="371" t="s">
        <v>384</v>
      </c>
      <c r="C163" s="348">
        <v>26310</v>
      </c>
      <c r="D163" s="349" t="s">
        <v>59</v>
      </c>
      <c r="E163" s="350">
        <v>4.0599999999999996</v>
      </c>
      <c r="F163" s="349">
        <v>1</v>
      </c>
      <c r="G163" s="349">
        <v>10</v>
      </c>
      <c r="H163" s="349">
        <v>2017</v>
      </c>
      <c r="I163" s="349"/>
      <c r="J163" s="349">
        <v>0.3</v>
      </c>
      <c r="K163" s="349"/>
      <c r="L163" s="349"/>
      <c r="M163" s="349">
        <v>0.2</v>
      </c>
      <c r="N163" s="349">
        <v>40</v>
      </c>
      <c r="O163" s="351">
        <f t="shared" si="40"/>
        <v>1.7052</v>
      </c>
      <c r="P163" s="349">
        <v>5</v>
      </c>
      <c r="Q163" s="355">
        <f t="shared" si="41"/>
        <v>0.20299999999999996</v>
      </c>
      <c r="R163" s="358"/>
      <c r="S163" s="349">
        <v>0.4</v>
      </c>
      <c r="T163" s="351">
        <f t="shared" si="42"/>
        <v>2.8081999999999998</v>
      </c>
      <c r="U163" s="351">
        <f t="shared" si="43"/>
        <v>6.8681999999999999</v>
      </c>
      <c r="V163" s="351">
        <f t="shared" si="37"/>
        <v>1.0018050000000001</v>
      </c>
      <c r="W163" s="351">
        <f t="shared" si="38"/>
        <v>7.8700049999999999</v>
      </c>
      <c r="X163" s="786">
        <f t="shared" si="39"/>
        <v>10231.0065</v>
      </c>
    </row>
    <row r="164" spans="1:24" x14ac:dyDescent="0.2">
      <c r="A164" s="785">
        <v>128</v>
      </c>
      <c r="B164" s="371" t="s">
        <v>385</v>
      </c>
      <c r="C164" s="348">
        <v>33533</v>
      </c>
      <c r="D164" s="349" t="s">
        <v>59</v>
      </c>
      <c r="E164" s="350">
        <v>2.06</v>
      </c>
      <c r="F164" s="349">
        <v>1</v>
      </c>
      <c r="G164" s="349">
        <v>7</v>
      </c>
      <c r="H164" s="349">
        <v>2016</v>
      </c>
      <c r="I164" s="349"/>
      <c r="J164" s="349">
        <v>0.3</v>
      </c>
      <c r="K164" s="349"/>
      <c r="L164" s="349"/>
      <c r="M164" s="349">
        <v>0.2</v>
      </c>
      <c r="N164" s="349">
        <v>40</v>
      </c>
      <c r="O164" s="351">
        <f t="shared" si="40"/>
        <v>0.82400000000000007</v>
      </c>
      <c r="P164" s="349"/>
      <c r="Q164" s="349"/>
      <c r="R164" s="349"/>
      <c r="S164" s="358">
        <v>0.4</v>
      </c>
      <c r="T164" s="351">
        <f t="shared" si="42"/>
        <v>1.7240000000000002</v>
      </c>
      <c r="U164" s="351">
        <f t="shared" si="43"/>
        <v>3.7840000000000003</v>
      </c>
      <c r="V164" s="351">
        <f t="shared" si="37"/>
        <v>0.48410000000000003</v>
      </c>
      <c r="W164" s="351">
        <f t="shared" si="38"/>
        <v>4.2681000000000004</v>
      </c>
      <c r="X164" s="786">
        <f t="shared" si="39"/>
        <v>5548.5300000000007</v>
      </c>
    </row>
    <row r="165" spans="1:24" x14ac:dyDescent="0.2">
      <c r="A165" s="785">
        <v>129</v>
      </c>
      <c r="B165" s="371" t="s">
        <v>205</v>
      </c>
      <c r="C165" s="348">
        <v>33143</v>
      </c>
      <c r="D165" s="349" t="s">
        <v>57</v>
      </c>
      <c r="E165" s="359">
        <v>2.06</v>
      </c>
      <c r="F165" s="360">
        <v>1</v>
      </c>
      <c r="G165" s="360">
        <v>2</v>
      </c>
      <c r="H165" s="360">
        <v>2018</v>
      </c>
      <c r="I165" s="349"/>
      <c r="J165" s="349">
        <v>0.3</v>
      </c>
      <c r="K165" s="349"/>
      <c r="L165" s="349"/>
      <c r="M165" s="349"/>
      <c r="N165" s="349">
        <v>40</v>
      </c>
      <c r="O165" s="351">
        <f t="shared" si="40"/>
        <v>0.82400000000000007</v>
      </c>
      <c r="P165" s="349"/>
      <c r="Q165" s="355"/>
      <c r="R165" s="358"/>
      <c r="S165" s="349"/>
      <c r="T165" s="351">
        <f t="shared" si="42"/>
        <v>1.1240000000000001</v>
      </c>
      <c r="U165" s="351">
        <f t="shared" si="43"/>
        <v>3.1840000000000002</v>
      </c>
      <c r="V165" s="351">
        <f t="shared" si="37"/>
        <v>0.48410000000000003</v>
      </c>
      <c r="W165" s="351">
        <f t="shared" si="38"/>
        <v>3.6681000000000004</v>
      </c>
      <c r="X165" s="791">
        <f t="shared" si="39"/>
        <v>4768.5300000000007</v>
      </c>
    </row>
    <row r="166" spans="1:24" ht="15" thickBot="1" x14ac:dyDescent="0.25">
      <c r="A166" s="924" t="s">
        <v>55</v>
      </c>
      <c r="B166" s="925"/>
      <c r="C166" s="792"/>
      <c r="D166" s="792"/>
      <c r="E166" s="793">
        <f>SUM(E11:E165)</f>
        <v>410.06</v>
      </c>
      <c r="F166" s="794"/>
      <c r="G166" s="794"/>
      <c r="H166" s="794"/>
      <c r="I166" s="794">
        <f>SUM(I11:I165)</f>
        <v>14.500000000000009</v>
      </c>
      <c r="J166" s="794">
        <f>SUM(J11:J165)</f>
        <v>38.699999999999989</v>
      </c>
      <c r="K166" s="794">
        <f>SUM(K11:K165)</f>
        <v>2.7</v>
      </c>
      <c r="L166" s="794"/>
      <c r="M166" s="794">
        <f>SUM(M11:M165)</f>
        <v>12.699999999999987</v>
      </c>
      <c r="N166" s="794"/>
      <c r="O166" s="795">
        <f>SUM(O11:O165)</f>
        <v>189.69167999999996</v>
      </c>
      <c r="P166" s="794"/>
      <c r="Q166" s="793">
        <f t="shared" ref="Q166:X166" si="44">SUM(Q11:Q165)</f>
        <v>6.6323999999999987</v>
      </c>
      <c r="R166" s="794">
        <f t="shared" si="44"/>
        <v>0.18</v>
      </c>
      <c r="S166" s="794">
        <f t="shared" si="44"/>
        <v>11.200000000000005</v>
      </c>
      <c r="T166" s="793">
        <f t="shared" si="44"/>
        <v>276.30408</v>
      </c>
      <c r="U166" s="793">
        <f t="shared" si="44"/>
        <v>686.36408000000063</v>
      </c>
      <c r="V166" s="794">
        <f t="shared" si="44"/>
        <v>101.37251400000009</v>
      </c>
      <c r="W166" s="793">
        <f t="shared" si="44"/>
        <v>787.73659399999963</v>
      </c>
      <c r="X166" s="796">
        <f t="shared" si="44"/>
        <v>1024057.5721999998</v>
      </c>
    </row>
    <row r="167" spans="1:24" ht="19.5" thickTop="1" x14ac:dyDescent="0.3">
      <c r="A167" s="342"/>
      <c r="B167" s="342"/>
      <c r="C167" s="345"/>
      <c r="D167" s="345"/>
      <c r="E167" s="345"/>
      <c r="F167" s="345"/>
      <c r="G167" s="345"/>
      <c r="H167" s="345"/>
      <c r="I167" s="345"/>
      <c r="J167" s="345"/>
      <c r="K167" s="345"/>
      <c r="L167" s="345"/>
      <c r="M167" s="882" t="s">
        <v>406</v>
      </c>
      <c r="N167" s="882"/>
      <c r="O167" s="882"/>
      <c r="P167" s="882"/>
      <c r="Q167" s="882"/>
      <c r="R167" s="882"/>
      <c r="S167" s="882"/>
      <c r="T167" s="882"/>
      <c r="U167" s="882"/>
      <c r="V167" s="882"/>
      <c r="W167" s="882"/>
      <c r="X167" s="882"/>
    </row>
    <row r="168" spans="1:24" ht="15.75" customHeight="1" x14ac:dyDescent="0.35">
      <c r="A168" s="387"/>
      <c r="B168" s="387"/>
      <c r="C168" s="387"/>
      <c r="D168" s="387"/>
      <c r="E168" s="387"/>
      <c r="F168" s="387"/>
      <c r="G168" s="387"/>
      <c r="H168" s="387"/>
      <c r="I168" s="387"/>
      <c r="J168" s="387"/>
      <c r="K168" s="387"/>
      <c r="L168" s="346"/>
      <c r="M168" s="346"/>
      <c r="N168" s="346"/>
      <c r="O168" s="346"/>
      <c r="P168" s="346"/>
      <c r="Q168" s="346"/>
      <c r="R168" s="346"/>
      <c r="S168" s="346"/>
      <c r="T168" s="341"/>
      <c r="U168" s="341"/>
      <c r="V168" s="341"/>
      <c r="W168" s="341"/>
      <c r="X168" s="781"/>
    </row>
    <row r="169" spans="1:24" ht="18.75" x14ac:dyDescent="0.3">
      <c r="A169" s="341"/>
      <c r="B169" s="341"/>
      <c r="C169" s="341"/>
      <c r="D169" s="341"/>
      <c r="E169" s="341"/>
      <c r="F169" s="341"/>
      <c r="G169" s="341"/>
      <c r="H169" s="341"/>
      <c r="I169" s="341"/>
      <c r="J169" s="341"/>
      <c r="K169" s="341"/>
      <c r="L169" s="341"/>
      <c r="M169" s="343"/>
      <c r="N169" s="883" t="s">
        <v>386</v>
      </c>
      <c r="O169" s="883"/>
      <c r="P169" s="883"/>
      <c r="Q169" s="883"/>
      <c r="R169" s="883"/>
      <c r="S169" s="883"/>
      <c r="T169" s="883"/>
      <c r="U169" s="883" t="s">
        <v>45</v>
      </c>
      <c r="V169" s="883"/>
      <c r="W169" s="883"/>
      <c r="X169" s="883"/>
    </row>
    <row r="176" spans="1:24" ht="18.75" x14ac:dyDescent="0.3">
      <c r="A176" s="380"/>
      <c r="B176" s="380"/>
      <c r="C176" s="380"/>
      <c r="D176" s="380"/>
      <c r="E176" s="388"/>
      <c r="F176" s="388"/>
      <c r="G176" s="388"/>
      <c r="H176" s="388"/>
      <c r="I176" s="388"/>
      <c r="J176" s="388"/>
      <c r="K176" s="388"/>
      <c r="L176" s="388"/>
      <c r="M176" s="347"/>
      <c r="N176" s="833" t="s">
        <v>35</v>
      </c>
      <c r="O176" s="833"/>
      <c r="P176" s="833"/>
      <c r="Q176" s="833"/>
      <c r="R176" s="833"/>
      <c r="S176" s="833"/>
      <c r="T176" s="833"/>
      <c r="U176" s="833" t="s">
        <v>54</v>
      </c>
      <c r="V176" s="833"/>
      <c r="W176" s="833"/>
      <c r="X176" s="833"/>
    </row>
    <row r="178" spans="1:27" ht="18.75" x14ac:dyDescent="0.3">
      <c r="A178" s="870" t="s">
        <v>0</v>
      </c>
      <c r="B178" s="870"/>
      <c r="C178" s="870"/>
      <c r="D178" s="870"/>
      <c r="E178" s="870"/>
      <c r="F178" s="870"/>
      <c r="G178" s="870"/>
      <c r="H178" s="764"/>
      <c r="I178" s="764"/>
      <c r="J178" s="764"/>
      <c r="K178" s="764"/>
      <c r="L178" s="380"/>
      <c r="M178" s="380"/>
      <c r="N178" s="833" t="s">
        <v>221</v>
      </c>
      <c r="O178" s="833"/>
      <c r="P178" s="833"/>
      <c r="Q178" s="833"/>
      <c r="R178" s="833"/>
      <c r="S178" s="833"/>
      <c r="T178" s="833"/>
      <c r="U178" s="833"/>
      <c r="V178" s="833"/>
      <c r="W178" s="833"/>
      <c r="X178" s="833"/>
    </row>
    <row r="179" spans="1:27" ht="18.75" x14ac:dyDescent="0.3">
      <c r="A179" s="833" t="s">
        <v>48</v>
      </c>
      <c r="B179" s="833"/>
      <c r="C179" s="833"/>
      <c r="D179" s="833"/>
      <c r="E179" s="833"/>
      <c r="F179" s="833"/>
      <c r="G179" s="833"/>
      <c r="H179" s="764"/>
      <c r="I179" s="764"/>
      <c r="J179" s="764"/>
      <c r="K179" s="764"/>
      <c r="L179" s="764"/>
      <c r="M179" s="764"/>
      <c r="N179" s="871" t="s">
        <v>552</v>
      </c>
      <c r="O179" s="871"/>
      <c r="P179" s="871"/>
      <c r="Q179" s="871"/>
      <c r="R179" s="871"/>
      <c r="S179" s="871"/>
      <c r="T179" s="871"/>
      <c r="U179" s="871"/>
      <c r="V179" s="871"/>
      <c r="W179" s="871"/>
      <c r="X179" s="871"/>
    </row>
    <row r="180" spans="1:27" ht="15" customHeight="1" x14ac:dyDescent="0.3">
      <c r="A180" s="763"/>
      <c r="B180" s="763"/>
      <c r="C180" s="763"/>
      <c r="D180" s="763"/>
      <c r="E180" s="763"/>
      <c r="F180" s="763"/>
      <c r="G180" s="763"/>
      <c r="H180" s="764"/>
      <c r="I180" s="764"/>
      <c r="J180" s="764"/>
      <c r="K180" s="764"/>
      <c r="L180" s="764"/>
      <c r="M180" s="764"/>
      <c r="N180" s="764"/>
      <c r="O180" s="763"/>
      <c r="P180" s="763"/>
      <c r="Q180" s="763"/>
      <c r="R180" s="763"/>
      <c r="S180" s="763"/>
      <c r="T180" s="763"/>
      <c r="U180" s="763"/>
      <c r="V180" s="763"/>
      <c r="W180" s="763"/>
      <c r="X180" s="777"/>
    </row>
    <row r="181" spans="1:27" ht="16.5" customHeight="1" x14ac:dyDescent="0.3">
      <c r="A181" s="908" t="s">
        <v>395</v>
      </c>
      <c r="B181" s="908"/>
      <c r="C181" s="908"/>
      <c r="D181" s="908"/>
      <c r="E181" s="908"/>
      <c r="F181" s="908"/>
      <c r="G181" s="908"/>
      <c r="H181" s="908"/>
      <c r="I181" s="908"/>
      <c r="J181" s="908"/>
      <c r="K181" s="908"/>
      <c r="L181" s="908"/>
      <c r="M181" s="908"/>
      <c r="N181" s="908"/>
      <c r="O181" s="908"/>
      <c r="P181" s="908"/>
      <c r="Q181" s="908"/>
      <c r="R181" s="908"/>
      <c r="S181" s="908"/>
      <c r="T181" s="908"/>
      <c r="U181" s="908"/>
      <c r="V181" s="908"/>
      <c r="W181" s="908"/>
      <c r="X181" s="908"/>
      <c r="Y181" s="340"/>
      <c r="Z181" s="340"/>
      <c r="AA181" s="340"/>
    </row>
    <row r="182" spans="1:27" ht="17.25" customHeight="1" x14ac:dyDescent="0.35">
      <c r="A182" s="890" t="s">
        <v>568</v>
      </c>
      <c r="B182" s="890"/>
      <c r="C182" s="890"/>
      <c r="D182" s="890"/>
      <c r="E182" s="890"/>
      <c r="F182" s="890"/>
      <c r="G182" s="890"/>
      <c r="H182" s="890"/>
      <c r="I182" s="890"/>
      <c r="J182" s="890"/>
      <c r="K182" s="890"/>
      <c r="L182" s="890"/>
      <c r="M182" s="890"/>
      <c r="N182" s="890"/>
      <c r="O182" s="890"/>
      <c r="P182" s="890"/>
      <c r="Q182" s="890"/>
      <c r="R182" s="890"/>
      <c r="S182" s="890"/>
      <c r="T182" s="890"/>
      <c r="U182" s="890"/>
      <c r="V182" s="890"/>
      <c r="W182" s="890"/>
      <c r="X182" s="890"/>
      <c r="Y182" s="340"/>
      <c r="Z182" s="340"/>
      <c r="AA182" s="340"/>
    </row>
    <row r="183" spans="1:27" ht="14.25" customHeight="1" x14ac:dyDescent="0.25">
      <c r="A183" s="891" t="s">
        <v>223</v>
      </c>
      <c r="B183" s="891"/>
      <c r="C183" s="891"/>
      <c r="D183" s="891"/>
      <c r="E183" s="891"/>
      <c r="F183" s="891"/>
      <c r="G183" s="891"/>
      <c r="H183" s="891"/>
      <c r="I183" s="891"/>
      <c r="J183" s="891"/>
      <c r="K183" s="891"/>
      <c r="L183" s="891"/>
      <c r="M183" s="891"/>
      <c r="N183" s="891"/>
      <c r="O183" s="891"/>
      <c r="P183" s="891"/>
      <c r="Q183" s="891"/>
      <c r="R183" s="891"/>
      <c r="S183" s="891"/>
      <c r="T183" s="891"/>
      <c r="U183" s="891"/>
      <c r="V183" s="891"/>
      <c r="W183" s="891"/>
      <c r="X183" s="891"/>
      <c r="Y183" s="340"/>
      <c r="Z183" s="340"/>
      <c r="AA183" s="340"/>
    </row>
    <row r="184" spans="1:27" ht="20.25" customHeight="1" x14ac:dyDescent="0.25">
      <c r="A184" s="892" t="s">
        <v>1</v>
      </c>
      <c r="B184" s="892" t="s">
        <v>2</v>
      </c>
      <c r="C184" s="886" t="s">
        <v>224</v>
      </c>
      <c r="D184" s="886" t="s">
        <v>78</v>
      </c>
      <c r="E184" s="896" t="s">
        <v>183</v>
      </c>
      <c r="F184" s="897"/>
      <c r="G184" s="897"/>
      <c r="H184" s="898"/>
      <c r="I184" s="896" t="s">
        <v>225</v>
      </c>
      <c r="J184" s="897"/>
      <c r="K184" s="897"/>
      <c r="L184" s="897"/>
      <c r="M184" s="897"/>
      <c r="N184" s="897"/>
      <c r="O184" s="897"/>
      <c r="P184" s="897"/>
      <c r="Q184" s="897"/>
      <c r="R184" s="897"/>
      <c r="S184" s="897"/>
      <c r="T184" s="898"/>
      <c r="U184" s="886" t="s">
        <v>226</v>
      </c>
      <c r="V184" s="886" t="s">
        <v>227</v>
      </c>
      <c r="W184" s="886" t="s">
        <v>55</v>
      </c>
      <c r="X184" s="899" t="s">
        <v>228</v>
      </c>
      <c r="Y184" s="340"/>
      <c r="Z184" s="340"/>
      <c r="AA184" s="340"/>
    </row>
    <row r="185" spans="1:27" ht="24" customHeight="1" x14ac:dyDescent="0.25">
      <c r="A185" s="893"/>
      <c r="B185" s="893"/>
      <c r="C185" s="895"/>
      <c r="D185" s="895"/>
      <c r="E185" s="902" t="s">
        <v>149</v>
      </c>
      <c r="F185" s="904" t="s">
        <v>229</v>
      </c>
      <c r="G185" s="904" t="s">
        <v>230</v>
      </c>
      <c r="H185" s="904" t="s">
        <v>231</v>
      </c>
      <c r="I185" s="886" t="s">
        <v>232</v>
      </c>
      <c r="J185" s="886" t="s">
        <v>233</v>
      </c>
      <c r="K185" s="886" t="s">
        <v>234</v>
      </c>
      <c r="L185" s="886" t="s">
        <v>156</v>
      </c>
      <c r="M185" s="886" t="s">
        <v>128</v>
      </c>
      <c r="N185" s="906" t="s">
        <v>127</v>
      </c>
      <c r="O185" s="906"/>
      <c r="P185" s="906" t="s">
        <v>397</v>
      </c>
      <c r="Q185" s="906"/>
      <c r="R185" s="886" t="s">
        <v>235</v>
      </c>
      <c r="S185" s="886" t="s">
        <v>129</v>
      </c>
      <c r="T185" s="886" t="s">
        <v>399</v>
      </c>
      <c r="U185" s="895"/>
      <c r="V185" s="895"/>
      <c r="W185" s="895"/>
      <c r="X185" s="900"/>
      <c r="Y185" s="340"/>
      <c r="Z185" s="340"/>
      <c r="AA185" s="340"/>
    </row>
    <row r="186" spans="1:27" ht="18" customHeight="1" x14ac:dyDescent="0.25">
      <c r="A186" s="894"/>
      <c r="B186" s="894"/>
      <c r="C186" s="887"/>
      <c r="D186" s="887"/>
      <c r="E186" s="903"/>
      <c r="F186" s="905"/>
      <c r="G186" s="905"/>
      <c r="H186" s="905"/>
      <c r="I186" s="887"/>
      <c r="J186" s="887"/>
      <c r="K186" s="887"/>
      <c r="L186" s="887"/>
      <c r="M186" s="887"/>
      <c r="N186" s="768" t="s">
        <v>398</v>
      </c>
      <c r="O186" s="768" t="s">
        <v>149</v>
      </c>
      <c r="P186" s="768" t="s">
        <v>398</v>
      </c>
      <c r="Q186" s="768" t="s">
        <v>149</v>
      </c>
      <c r="R186" s="887"/>
      <c r="S186" s="887"/>
      <c r="T186" s="907"/>
      <c r="U186" s="887"/>
      <c r="V186" s="887"/>
      <c r="W186" s="887"/>
      <c r="X186" s="901"/>
      <c r="Y186" s="340"/>
      <c r="Z186" s="340"/>
      <c r="AA186" s="340"/>
    </row>
    <row r="187" spans="1:27" ht="14.25" customHeight="1" x14ac:dyDescent="0.25">
      <c r="A187" s="888" t="s">
        <v>401</v>
      </c>
      <c r="B187" s="889"/>
      <c r="C187" s="766"/>
      <c r="D187" s="766"/>
      <c r="E187" s="383"/>
      <c r="F187" s="384"/>
      <c r="G187" s="384"/>
      <c r="H187" s="384"/>
      <c r="I187" s="766"/>
      <c r="J187" s="766"/>
      <c r="K187" s="766"/>
      <c r="L187" s="766"/>
      <c r="M187" s="766"/>
      <c r="N187" s="384"/>
      <c r="O187" s="384"/>
      <c r="P187" s="384"/>
      <c r="Q187" s="384"/>
      <c r="R187" s="766"/>
      <c r="S187" s="766"/>
      <c r="T187" s="767"/>
      <c r="U187" s="766"/>
      <c r="V187" s="766"/>
      <c r="W187" s="766"/>
      <c r="X187" s="778"/>
      <c r="Y187" s="340"/>
      <c r="Z187" s="340"/>
      <c r="AA187" s="340"/>
    </row>
    <row r="188" spans="1:27" ht="14.25" customHeight="1" x14ac:dyDescent="0.25">
      <c r="A188" s="349">
        <v>1</v>
      </c>
      <c r="B188" s="371" t="s">
        <v>54</v>
      </c>
      <c r="C188" s="348">
        <v>25029</v>
      </c>
      <c r="D188" s="349" t="s">
        <v>198</v>
      </c>
      <c r="E188" s="350">
        <v>5.42</v>
      </c>
      <c r="F188" s="349">
        <v>1</v>
      </c>
      <c r="G188" s="349">
        <v>2</v>
      </c>
      <c r="H188" s="349">
        <v>2016</v>
      </c>
      <c r="I188" s="349">
        <v>0.7</v>
      </c>
      <c r="J188" s="349">
        <v>0.3</v>
      </c>
      <c r="K188" s="349">
        <v>0.3</v>
      </c>
      <c r="L188" s="349"/>
      <c r="M188" s="349"/>
      <c r="N188" s="349">
        <v>60</v>
      </c>
      <c r="O188" s="351">
        <f>SUM(E188+I188+Q188+R188)*N188%</f>
        <v>3.6719999999999997</v>
      </c>
      <c r="P188" s="349"/>
      <c r="Q188" s="349"/>
      <c r="R188" s="349"/>
      <c r="S188" s="349"/>
      <c r="T188" s="351">
        <f>SUM(I188+J188+K188+L188+M188+O188+Q188+R188+S188)</f>
        <v>4.9719999999999995</v>
      </c>
      <c r="U188" s="351">
        <f>SUM(E188+T188)</f>
        <v>10.391999999999999</v>
      </c>
      <c r="V188" s="351">
        <f>SUM(E188+I188+Q188+R188)*24/100</f>
        <v>1.4687999999999999</v>
      </c>
      <c r="W188" s="351">
        <f>SUM(U188+V188)</f>
        <v>11.860799999999999</v>
      </c>
      <c r="X188" s="760">
        <f>SUM(W188)*1300</f>
        <v>15419.039999999999</v>
      </c>
      <c r="Y188" s="340"/>
      <c r="Z188" s="340"/>
      <c r="AA188" s="340"/>
    </row>
    <row r="189" spans="1:27" ht="14.25" customHeight="1" x14ac:dyDescent="0.25">
      <c r="A189" s="349">
        <v>2</v>
      </c>
      <c r="B189" s="371" t="s">
        <v>192</v>
      </c>
      <c r="C189" s="349" t="s">
        <v>236</v>
      </c>
      <c r="D189" s="349" t="s">
        <v>67</v>
      </c>
      <c r="E189" s="350">
        <v>3.99</v>
      </c>
      <c r="F189" s="349">
        <v>1</v>
      </c>
      <c r="G189" s="349">
        <v>11</v>
      </c>
      <c r="H189" s="349">
        <v>2015</v>
      </c>
      <c r="I189" s="349">
        <v>0.5</v>
      </c>
      <c r="J189" s="349">
        <v>0.3</v>
      </c>
      <c r="K189" s="349"/>
      <c r="L189" s="349"/>
      <c r="M189" s="349"/>
      <c r="N189" s="349">
        <v>40</v>
      </c>
      <c r="O189" s="351">
        <f>SUM(E189+I189+Q189+R189)*N189%</f>
        <v>1.7960000000000003</v>
      </c>
      <c r="P189" s="349"/>
      <c r="Q189" s="349"/>
      <c r="R189" s="349"/>
      <c r="S189" s="349"/>
      <c r="T189" s="351">
        <f>SUM(I189+J189+K189+L189+M189+O189+Q189+R189+S189)</f>
        <v>2.5960000000000001</v>
      </c>
      <c r="U189" s="351">
        <f>SUM(E189+T189)</f>
        <v>6.5860000000000003</v>
      </c>
      <c r="V189" s="351">
        <f>SUM(E189+I189+Q189+R189)*24/100</f>
        <v>1.0776000000000001</v>
      </c>
      <c r="W189" s="351">
        <f t="shared" ref="W189:W192" si="45">SUM(U189+V189)</f>
        <v>7.6636000000000006</v>
      </c>
      <c r="X189" s="760">
        <f t="shared" ref="X189:X252" si="46">SUM(W189)*1300</f>
        <v>9962.68</v>
      </c>
      <c r="Y189" s="340"/>
      <c r="Z189" s="340"/>
      <c r="AA189" s="340"/>
    </row>
    <row r="190" spans="1:27" ht="14.25" customHeight="1" x14ac:dyDescent="0.25">
      <c r="A190" s="349">
        <v>3</v>
      </c>
      <c r="B190" s="371" t="s">
        <v>30</v>
      </c>
      <c r="C190" s="348">
        <v>24233</v>
      </c>
      <c r="D190" s="349" t="s">
        <v>66</v>
      </c>
      <c r="E190" s="350">
        <v>5.42</v>
      </c>
      <c r="F190" s="349">
        <v>1</v>
      </c>
      <c r="G190" s="349">
        <v>1</v>
      </c>
      <c r="H190" s="349">
        <v>2015</v>
      </c>
      <c r="I190" s="349">
        <v>0.5</v>
      </c>
      <c r="J190" s="349">
        <v>0.3</v>
      </c>
      <c r="K190" s="349"/>
      <c r="L190" s="349"/>
      <c r="M190" s="349"/>
      <c r="N190" s="349">
        <v>40</v>
      </c>
      <c r="O190" s="351">
        <f>SUM(E190+I190+Q190+R190)*N190%</f>
        <v>2.3679999999999999</v>
      </c>
      <c r="P190" s="349"/>
      <c r="Q190" s="349"/>
      <c r="R190" s="349"/>
      <c r="S190" s="349"/>
      <c r="T190" s="351">
        <f>SUM(I190+J190+K190+L190+M190+O190+Q190+R190+S190)</f>
        <v>3.1680000000000001</v>
      </c>
      <c r="U190" s="351">
        <f>SUM(E190+T190)</f>
        <v>8.588000000000001</v>
      </c>
      <c r="V190" s="351">
        <f>SUM(E190+I190+Q190+R190)*24/100</f>
        <v>1.4207999999999998</v>
      </c>
      <c r="W190" s="351">
        <f t="shared" si="45"/>
        <v>10.008800000000001</v>
      </c>
      <c r="X190" s="760">
        <f t="shared" si="46"/>
        <v>13011.44</v>
      </c>
      <c r="Y190" s="340"/>
      <c r="Z190" s="340"/>
      <c r="AA190" s="340"/>
    </row>
    <row r="191" spans="1:27" ht="14.25" customHeight="1" x14ac:dyDescent="0.25">
      <c r="A191" s="353">
        <v>4</v>
      </c>
      <c r="B191" s="372" t="s">
        <v>237</v>
      </c>
      <c r="C191" s="352">
        <v>21367</v>
      </c>
      <c r="D191" s="353" t="s">
        <v>238</v>
      </c>
      <c r="E191" s="354">
        <v>6.78</v>
      </c>
      <c r="F191" s="353">
        <v>1</v>
      </c>
      <c r="G191" s="353">
        <v>12</v>
      </c>
      <c r="H191" s="353">
        <v>2017</v>
      </c>
      <c r="I191" s="353">
        <v>0.6</v>
      </c>
      <c r="J191" s="353">
        <v>0.3</v>
      </c>
      <c r="K191" s="353"/>
      <c r="L191" s="353"/>
      <c r="M191" s="353">
        <v>0.2</v>
      </c>
      <c r="N191" s="353">
        <v>40</v>
      </c>
      <c r="O191" s="351">
        <f>SUM(E191+I191+Q191+R191)*N191%</f>
        <v>3.1689600000000002</v>
      </c>
      <c r="P191" s="353">
        <v>8</v>
      </c>
      <c r="Q191" s="355">
        <f>SUM(E191)*P191/100</f>
        <v>0.54239999999999999</v>
      </c>
      <c r="R191" s="357"/>
      <c r="S191" s="353">
        <v>0.4</v>
      </c>
      <c r="T191" s="351">
        <f>SUM(I191+J191+K191+L191+M191+O191+Q191+R191+S191)</f>
        <v>5.21136</v>
      </c>
      <c r="U191" s="351">
        <f>SUM(E191+T191)</f>
        <v>11.99136</v>
      </c>
      <c r="V191" s="351">
        <f>SUM(E191+I191+Q191+R191)*24/100</f>
        <v>1.901376</v>
      </c>
      <c r="W191" s="351">
        <f t="shared" si="45"/>
        <v>13.892735999999999</v>
      </c>
      <c r="X191" s="760">
        <f t="shared" si="46"/>
        <v>18060.556799999998</v>
      </c>
      <c r="Y191" s="340"/>
      <c r="Z191" s="340"/>
      <c r="AA191" s="340"/>
    </row>
    <row r="192" spans="1:27" ht="14.25" customHeight="1" x14ac:dyDescent="0.25">
      <c r="A192" s="349">
        <v>5</v>
      </c>
      <c r="B192" s="371" t="s">
        <v>239</v>
      </c>
      <c r="C192" s="348">
        <v>24119</v>
      </c>
      <c r="D192" s="349" t="s">
        <v>112</v>
      </c>
      <c r="E192" s="350">
        <v>4.6500000000000004</v>
      </c>
      <c r="F192" s="349">
        <v>1</v>
      </c>
      <c r="G192" s="349">
        <v>7</v>
      </c>
      <c r="H192" s="349">
        <v>2015</v>
      </c>
      <c r="I192" s="349">
        <v>0.5</v>
      </c>
      <c r="J192" s="349">
        <v>0.3</v>
      </c>
      <c r="K192" s="349"/>
      <c r="L192" s="349"/>
      <c r="M192" s="349">
        <v>0.2</v>
      </c>
      <c r="N192" s="349">
        <v>40</v>
      </c>
      <c r="O192" s="351">
        <f>SUM(E192+I192+Q192+R192)*N192%</f>
        <v>2.06</v>
      </c>
      <c r="P192" s="349"/>
      <c r="Q192" s="355"/>
      <c r="R192" s="358"/>
      <c r="S192" s="349">
        <v>0.4</v>
      </c>
      <c r="T192" s="351">
        <f>SUM(I192+J192+K192+L192+M192+O192+Q192+R192+S192)</f>
        <v>3.46</v>
      </c>
      <c r="U192" s="351">
        <f>SUM(E192+T192)</f>
        <v>8.11</v>
      </c>
      <c r="V192" s="351">
        <f>SUM(E192+I192+Q192+R192)*24/100</f>
        <v>1.236</v>
      </c>
      <c r="W192" s="351">
        <f t="shared" si="45"/>
        <v>9.3460000000000001</v>
      </c>
      <c r="X192" s="760">
        <f t="shared" si="46"/>
        <v>12149.8</v>
      </c>
      <c r="Y192" s="340"/>
      <c r="Z192" s="340"/>
      <c r="AA192" s="340"/>
    </row>
    <row r="193" spans="1:27" ht="14.25" customHeight="1" x14ac:dyDescent="0.25">
      <c r="A193" s="884" t="s">
        <v>400</v>
      </c>
      <c r="B193" s="885"/>
      <c r="C193" s="765"/>
      <c r="D193" s="349"/>
      <c r="E193" s="350"/>
      <c r="F193" s="349"/>
      <c r="G193" s="349"/>
      <c r="H193" s="349"/>
      <c r="I193" s="349"/>
      <c r="J193" s="349"/>
      <c r="K193" s="349"/>
      <c r="L193" s="349"/>
      <c r="M193" s="349"/>
      <c r="N193" s="349"/>
      <c r="O193" s="351"/>
      <c r="P193" s="349"/>
      <c r="Q193" s="355"/>
      <c r="R193" s="358"/>
      <c r="S193" s="349"/>
      <c r="T193" s="351"/>
      <c r="U193" s="351"/>
      <c r="V193" s="351"/>
      <c r="W193" s="351"/>
      <c r="X193" s="760">
        <f t="shared" si="46"/>
        <v>0</v>
      </c>
      <c r="Y193" s="340"/>
      <c r="Z193" s="340"/>
      <c r="AA193" s="340"/>
    </row>
    <row r="194" spans="1:27" ht="14.25" customHeight="1" x14ac:dyDescent="0.25">
      <c r="A194" s="349">
        <v>6</v>
      </c>
      <c r="B194" s="371" t="s">
        <v>34</v>
      </c>
      <c r="C194" s="348">
        <v>28104</v>
      </c>
      <c r="D194" s="349">
        <v>6031</v>
      </c>
      <c r="E194" s="350">
        <v>3.66</v>
      </c>
      <c r="F194" s="349">
        <v>15</v>
      </c>
      <c r="G194" s="349">
        <v>7</v>
      </c>
      <c r="H194" s="349">
        <v>2017</v>
      </c>
      <c r="I194" s="349">
        <v>0.4</v>
      </c>
      <c r="J194" s="349">
        <v>0.3</v>
      </c>
      <c r="K194" s="349">
        <v>0.2</v>
      </c>
      <c r="L194" s="349"/>
      <c r="M194" s="349"/>
      <c r="N194" s="349"/>
      <c r="O194" s="351"/>
      <c r="P194" s="349"/>
      <c r="Q194" s="355"/>
      <c r="R194" s="349"/>
      <c r="S194" s="349"/>
      <c r="T194" s="351">
        <f t="shared" ref="T194:T200" si="47">SUM(I194+J194+K194+L194+M194+O194+Q194+R194+S194)</f>
        <v>0.89999999999999991</v>
      </c>
      <c r="U194" s="351">
        <f t="shared" ref="U194:U200" si="48">SUM(E194+T194)</f>
        <v>4.5600000000000005</v>
      </c>
      <c r="V194" s="351">
        <f t="shared" ref="V194:V200" si="49">SUM(E194+I194+Q194+R194)*24/100</f>
        <v>0.97440000000000015</v>
      </c>
      <c r="W194" s="351">
        <f t="shared" ref="W194:W200" si="50">SUM(U194+V194)</f>
        <v>5.5344000000000007</v>
      </c>
      <c r="X194" s="760">
        <f t="shared" si="46"/>
        <v>7194.7200000000012</v>
      </c>
      <c r="Y194" s="340"/>
      <c r="Z194" s="340"/>
      <c r="AA194" s="340"/>
    </row>
    <row r="195" spans="1:27" ht="14.25" customHeight="1" x14ac:dyDescent="0.25">
      <c r="A195" s="349">
        <v>7</v>
      </c>
      <c r="B195" s="371" t="s">
        <v>240</v>
      </c>
      <c r="C195" s="349" t="s">
        <v>241</v>
      </c>
      <c r="D195" s="349" t="s">
        <v>74</v>
      </c>
      <c r="E195" s="350">
        <v>3.03</v>
      </c>
      <c r="F195" s="349">
        <v>1</v>
      </c>
      <c r="G195" s="349">
        <v>10</v>
      </c>
      <c r="H195" s="349">
        <v>2016</v>
      </c>
      <c r="I195" s="349">
        <v>0.3</v>
      </c>
      <c r="J195" s="349">
        <v>0.3</v>
      </c>
      <c r="K195" s="349"/>
      <c r="L195" s="349"/>
      <c r="M195" s="349"/>
      <c r="N195" s="349"/>
      <c r="O195" s="351"/>
      <c r="P195" s="349"/>
      <c r="Q195" s="355"/>
      <c r="R195" s="349"/>
      <c r="S195" s="349"/>
      <c r="T195" s="351">
        <f t="shared" si="47"/>
        <v>0.6</v>
      </c>
      <c r="U195" s="351">
        <f t="shared" si="48"/>
        <v>3.63</v>
      </c>
      <c r="V195" s="351">
        <f t="shared" si="49"/>
        <v>0.79919999999999991</v>
      </c>
      <c r="W195" s="351">
        <f t="shared" si="50"/>
        <v>4.4291999999999998</v>
      </c>
      <c r="X195" s="760">
        <f t="shared" si="46"/>
        <v>5757.96</v>
      </c>
      <c r="Y195" s="340"/>
      <c r="Z195" s="340"/>
      <c r="AA195" s="340"/>
    </row>
    <row r="196" spans="1:27" ht="14.25" customHeight="1" x14ac:dyDescent="0.25">
      <c r="A196" s="349">
        <v>8</v>
      </c>
      <c r="B196" s="371" t="s">
        <v>242</v>
      </c>
      <c r="C196" s="349" t="s">
        <v>243</v>
      </c>
      <c r="D196" s="349">
        <v>6032</v>
      </c>
      <c r="E196" s="350">
        <v>2.66</v>
      </c>
      <c r="F196" s="349">
        <v>1</v>
      </c>
      <c r="G196" s="349">
        <v>11</v>
      </c>
      <c r="H196" s="349">
        <v>2016</v>
      </c>
      <c r="I196" s="349"/>
      <c r="J196" s="349">
        <v>0.3</v>
      </c>
      <c r="K196" s="349"/>
      <c r="L196" s="349"/>
      <c r="M196" s="349"/>
      <c r="N196" s="349"/>
      <c r="O196" s="351"/>
      <c r="P196" s="349"/>
      <c r="Q196" s="355"/>
      <c r="R196" s="349"/>
      <c r="S196" s="349"/>
      <c r="T196" s="351">
        <f t="shared" si="47"/>
        <v>0.3</v>
      </c>
      <c r="U196" s="351">
        <f t="shared" si="48"/>
        <v>2.96</v>
      </c>
      <c r="V196" s="351">
        <f t="shared" si="49"/>
        <v>0.63840000000000008</v>
      </c>
      <c r="W196" s="351">
        <f t="shared" si="50"/>
        <v>3.5983999999999998</v>
      </c>
      <c r="X196" s="760">
        <f t="shared" si="46"/>
        <v>4677.92</v>
      </c>
      <c r="Y196" s="340"/>
      <c r="Z196" s="340"/>
      <c r="AA196" s="340"/>
    </row>
    <row r="197" spans="1:27" ht="14.25" customHeight="1" x14ac:dyDescent="0.25">
      <c r="A197" s="349">
        <v>9</v>
      </c>
      <c r="B197" s="371" t="s">
        <v>244</v>
      </c>
      <c r="C197" s="349" t="s">
        <v>245</v>
      </c>
      <c r="D197" s="349">
        <v>6032</v>
      </c>
      <c r="E197" s="350">
        <v>2.66</v>
      </c>
      <c r="F197" s="349">
        <v>7</v>
      </c>
      <c r="G197" s="349">
        <v>10</v>
      </c>
      <c r="H197" s="349">
        <v>2017</v>
      </c>
      <c r="I197" s="349"/>
      <c r="J197" s="349">
        <v>0.3</v>
      </c>
      <c r="K197" s="349"/>
      <c r="L197" s="349"/>
      <c r="M197" s="349"/>
      <c r="N197" s="349"/>
      <c r="O197" s="351"/>
      <c r="P197" s="349"/>
      <c r="Q197" s="355"/>
      <c r="R197" s="349"/>
      <c r="S197" s="349"/>
      <c r="T197" s="351">
        <f t="shared" si="47"/>
        <v>0.3</v>
      </c>
      <c r="U197" s="351">
        <f t="shared" si="48"/>
        <v>2.96</v>
      </c>
      <c r="V197" s="351">
        <f t="shared" si="49"/>
        <v>0.63840000000000008</v>
      </c>
      <c r="W197" s="351">
        <f t="shared" si="50"/>
        <v>3.5983999999999998</v>
      </c>
      <c r="X197" s="760">
        <f t="shared" si="46"/>
        <v>4677.92</v>
      </c>
      <c r="Y197" s="340"/>
      <c r="Z197" s="340"/>
      <c r="AA197" s="340"/>
    </row>
    <row r="198" spans="1:27" ht="14.25" customHeight="1" x14ac:dyDescent="0.25">
      <c r="A198" s="349">
        <v>10</v>
      </c>
      <c r="B198" s="371" t="s">
        <v>246</v>
      </c>
      <c r="C198" s="348">
        <v>29383</v>
      </c>
      <c r="D198" s="349" t="s">
        <v>74</v>
      </c>
      <c r="E198" s="350">
        <v>2.41</v>
      </c>
      <c r="F198" s="349">
        <v>13</v>
      </c>
      <c r="G198" s="349">
        <v>4</v>
      </c>
      <c r="H198" s="349">
        <v>2015</v>
      </c>
      <c r="I198" s="349"/>
      <c r="J198" s="349">
        <v>0.3</v>
      </c>
      <c r="K198" s="349"/>
      <c r="L198" s="349"/>
      <c r="M198" s="349"/>
      <c r="N198" s="349"/>
      <c r="O198" s="351"/>
      <c r="P198" s="349"/>
      <c r="Q198" s="355"/>
      <c r="R198" s="349"/>
      <c r="S198" s="349"/>
      <c r="T198" s="351">
        <f t="shared" si="47"/>
        <v>0.3</v>
      </c>
      <c r="U198" s="351">
        <f t="shared" si="48"/>
        <v>2.71</v>
      </c>
      <c r="V198" s="351">
        <f t="shared" si="49"/>
        <v>0.57840000000000003</v>
      </c>
      <c r="W198" s="351">
        <f t="shared" si="50"/>
        <v>3.2884000000000002</v>
      </c>
      <c r="X198" s="760">
        <f t="shared" si="46"/>
        <v>4274.92</v>
      </c>
      <c r="Y198" s="340"/>
      <c r="Z198" s="340"/>
      <c r="AA198" s="340"/>
    </row>
    <row r="199" spans="1:27" ht="14.25" customHeight="1" x14ac:dyDescent="0.25">
      <c r="A199" s="349">
        <v>11</v>
      </c>
      <c r="B199" s="371" t="s">
        <v>247</v>
      </c>
      <c r="C199" s="348" t="s">
        <v>248</v>
      </c>
      <c r="D199" s="349" t="s">
        <v>249</v>
      </c>
      <c r="E199" s="350">
        <v>2.67</v>
      </c>
      <c r="F199" s="349">
        <v>1</v>
      </c>
      <c r="G199" s="349">
        <v>12</v>
      </c>
      <c r="H199" s="349">
        <v>2015</v>
      </c>
      <c r="I199" s="349">
        <v>0.3</v>
      </c>
      <c r="J199" s="349">
        <v>0.3</v>
      </c>
      <c r="K199" s="349"/>
      <c r="L199" s="349"/>
      <c r="M199" s="349"/>
      <c r="N199" s="349"/>
      <c r="O199" s="351"/>
      <c r="P199" s="349"/>
      <c r="Q199" s="355"/>
      <c r="R199" s="358"/>
      <c r="S199" s="349"/>
      <c r="T199" s="351">
        <f t="shared" si="47"/>
        <v>0.6</v>
      </c>
      <c r="U199" s="351">
        <f t="shared" si="48"/>
        <v>3.27</v>
      </c>
      <c r="V199" s="351">
        <f t="shared" si="49"/>
        <v>0.71279999999999999</v>
      </c>
      <c r="W199" s="351">
        <f t="shared" si="50"/>
        <v>3.9828000000000001</v>
      </c>
      <c r="X199" s="760">
        <f t="shared" si="46"/>
        <v>5177.6400000000003</v>
      </c>
      <c r="Y199" s="340"/>
      <c r="Z199" s="340"/>
      <c r="AA199" s="340"/>
    </row>
    <row r="200" spans="1:27" ht="14.25" customHeight="1" x14ac:dyDescent="0.25">
      <c r="A200" s="349">
        <v>12</v>
      </c>
      <c r="B200" s="371" t="s">
        <v>250</v>
      </c>
      <c r="C200" s="348">
        <v>32005</v>
      </c>
      <c r="D200" s="349" t="s">
        <v>251</v>
      </c>
      <c r="E200" s="350">
        <v>2.72</v>
      </c>
      <c r="F200" s="349">
        <v>1</v>
      </c>
      <c r="G200" s="349">
        <v>6</v>
      </c>
      <c r="H200" s="349">
        <v>2016</v>
      </c>
      <c r="I200" s="349"/>
      <c r="J200" s="349">
        <v>0.3</v>
      </c>
      <c r="K200" s="349"/>
      <c r="L200" s="349"/>
      <c r="M200" s="349"/>
      <c r="N200" s="349"/>
      <c r="O200" s="351"/>
      <c r="P200" s="349"/>
      <c r="Q200" s="355"/>
      <c r="R200" s="358"/>
      <c r="S200" s="349"/>
      <c r="T200" s="351">
        <f t="shared" si="47"/>
        <v>0.3</v>
      </c>
      <c r="U200" s="351">
        <f t="shared" si="48"/>
        <v>3.02</v>
      </c>
      <c r="V200" s="351">
        <f t="shared" si="49"/>
        <v>0.65280000000000005</v>
      </c>
      <c r="W200" s="351">
        <f t="shared" si="50"/>
        <v>3.6728000000000001</v>
      </c>
      <c r="X200" s="760">
        <f t="shared" si="46"/>
        <v>4774.6400000000003</v>
      </c>
      <c r="Y200" s="340"/>
      <c r="Z200" s="340"/>
      <c r="AA200" s="340"/>
    </row>
    <row r="201" spans="1:27" ht="14.25" customHeight="1" x14ac:dyDescent="0.25">
      <c r="A201" s="884" t="s">
        <v>252</v>
      </c>
      <c r="B201" s="885"/>
      <c r="C201" s="765"/>
      <c r="D201" s="349"/>
      <c r="E201" s="350"/>
      <c r="F201" s="349"/>
      <c r="G201" s="349"/>
      <c r="H201" s="349"/>
      <c r="I201" s="349"/>
      <c r="J201" s="349"/>
      <c r="K201" s="349"/>
      <c r="L201" s="349"/>
      <c r="M201" s="349"/>
      <c r="N201" s="349"/>
      <c r="O201" s="351"/>
      <c r="P201" s="349"/>
      <c r="Q201" s="355"/>
      <c r="R201" s="358"/>
      <c r="S201" s="349"/>
      <c r="T201" s="351"/>
      <c r="U201" s="351"/>
      <c r="V201" s="351"/>
      <c r="W201" s="351"/>
      <c r="X201" s="760">
        <f t="shared" si="46"/>
        <v>0</v>
      </c>
      <c r="Y201" s="340"/>
      <c r="Z201" s="340"/>
      <c r="AA201" s="340"/>
    </row>
    <row r="202" spans="1:27" ht="14.25" customHeight="1" x14ac:dyDescent="0.25">
      <c r="A202" s="349">
        <v>13</v>
      </c>
      <c r="B202" s="371" t="s">
        <v>53</v>
      </c>
      <c r="C202" s="349" t="s">
        <v>253</v>
      </c>
      <c r="D202" s="349" t="s">
        <v>59</v>
      </c>
      <c r="E202" s="350">
        <v>4.0599999999999996</v>
      </c>
      <c r="F202" s="349">
        <v>1</v>
      </c>
      <c r="G202" s="349">
        <v>7</v>
      </c>
      <c r="H202" s="349">
        <v>2017</v>
      </c>
      <c r="I202" s="349">
        <v>0.4</v>
      </c>
      <c r="J202" s="349">
        <v>0.3</v>
      </c>
      <c r="K202" s="349"/>
      <c r="L202" s="349"/>
      <c r="M202" s="349"/>
      <c r="N202" s="349">
        <v>40</v>
      </c>
      <c r="O202" s="351">
        <f>SUM(E202+I202+Q202+R202)*N202%</f>
        <v>1.8652000000000002</v>
      </c>
      <c r="P202" s="349">
        <v>5</v>
      </c>
      <c r="Q202" s="355">
        <f t="shared" ref="Q202" si="51">SUM(E202)*P202/100</f>
        <v>0.20299999999999996</v>
      </c>
      <c r="R202" s="349"/>
      <c r="S202" s="349"/>
      <c r="T202" s="351">
        <f>SUM(I202+J202+K202+L202+M202+O202+Q202+R202+S202)</f>
        <v>2.7681999999999998</v>
      </c>
      <c r="U202" s="351">
        <f>SUM(E202+T202)</f>
        <v>6.8281999999999989</v>
      </c>
      <c r="V202" s="351">
        <f>SUM(E202+I202+Q202+R202)*24/100</f>
        <v>1.1191200000000001</v>
      </c>
      <c r="W202" s="351">
        <f t="shared" ref="W202:W206" si="52">SUM(U202+V202)</f>
        <v>7.9473199999999995</v>
      </c>
      <c r="X202" s="760">
        <f t="shared" si="46"/>
        <v>10331.516</v>
      </c>
      <c r="Y202" s="340"/>
      <c r="Z202" s="340"/>
      <c r="AA202" s="340"/>
    </row>
    <row r="203" spans="1:27" ht="14.25" customHeight="1" x14ac:dyDescent="0.25">
      <c r="A203" s="349">
        <v>14</v>
      </c>
      <c r="B203" s="371" t="s">
        <v>35</v>
      </c>
      <c r="C203" s="348">
        <v>25802</v>
      </c>
      <c r="D203" s="349" t="s">
        <v>59</v>
      </c>
      <c r="E203" s="350">
        <v>3.26</v>
      </c>
      <c r="F203" s="349">
        <v>8</v>
      </c>
      <c r="G203" s="349">
        <v>1</v>
      </c>
      <c r="H203" s="349">
        <v>2016</v>
      </c>
      <c r="I203" s="349">
        <v>0.3</v>
      </c>
      <c r="J203" s="349">
        <v>0.3</v>
      </c>
      <c r="K203" s="349"/>
      <c r="L203" s="349"/>
      <c r="M203" s="349"/>
      <c r="N203" s="349">
        <v>40</v>
      </c>
      <c r="O203" s="351">
        <f>SUM(E203+I203+Q203+R203)*N203%</f>
        <v>1.4239999999999999</v>
      </c>
      <c r="P203" s="349"/>
      <c r="Q203" s="355"/>
      <c r="R203" s="358"/>
      <c r="S203" s="349"/>
      <c r="T203" s="351">
        <f>SUM(I203+J203+K203+L203+M203+O203+Q203+R203+S203)</f>
        <v>2.024</v>
      </c>
      <c r="U203" s="351">
        <f>SUM(E203+T203)</f>
        <v>5.2839999999999998</v>
      </c>
      <c r="V203" s="351">
        <f>SUM(E203+I203+Q203+R203)*24/100</f>
        <v>0.85439999999999994</v>
      </c>
      <c r="W203" s="351">
        <f t="shared" si="52"/>
        <v>6.1383999999999999</v>
      </c>
      <c r="X203" s="760">
        <f t="shared" si="46"/>
        <v>7979.92</v>
      </c>
      <c r="Y203" s="340"/>
      <c r="Z203" s="340"/>
      <c r="AA203" s="340"/>
    </row>
    <row r="204" spans="1:27" ht="14.25" customHeight="1" x14ac:dyDescent="0.25">
      <c r="A204" s="349">
        <v>15</v>
      </c>
      <c r="B204" s="371" t="s">
        <v>254</v>
      </c>
      <c r="C204" s="348">
        <v>26368</v>
      </c>
      <c r="D204" s="375" t="s">
        <v>64</v>
      </c>
      <c r="E204" s="350">
        <v>2.91</v>
      </c>
      <c r="F204" s="349">
        <v>1</v>
      </c>
      <c r="G204" s="349">
        <v>7</v>
      </c>
      <c r="H204" s="349">
        <v>2017</v>
      </c>
      <c r="I204" s="349">
        <v>0.3</v>
      </c>
      <c r="J204" s="349">
        <v>0.3</v>
      </c>
      <c r="K204" s="349"/>
      <c r="L204" s="349"/>
      <c r="M204" s="349">
        <v>0.2</v>
      </c>
      <c r="N204" s="349">
        <v>40</v>
      </c>
      <c r="O204" s="351">
        <f>SUM(E204+I204+Q204+R204)*N204%</f>
        <v>1.284</v>
      </c>
      <c r="P204" s="349"/>
      <c r="Q204" s="355"/>
      <c r="R204" s="349"/>
      <c r="S204" s="349"/>
      <c r="T204" s="351">
        <f>SUM(I204+J204+K204+L204+M204+O204+Q204+R204+S204)</f>
        <v>2.0840000000000001</v>
      </c>
      <c r="U204" s="351">
        <f>SUM(E204+T204)</f>
        <v>4.9939999999999998</v>
      </c>
      <c r="V204" s="351">
        <f>SUM(E204+I204+Q204+R204)*24/100</f>
        <v>0.77039999999999997</v>
      </c>
      <c r="W204" s="351">
        <f t="shared" si="52"/>
        <v>5.7644000000000002</v>
      </c>
      <c r="X204" s="760">
        <f t="shared" si="46"/>
        <v>7493.72</v>
      </c>
      <c r="Y204" s="340"/>
      <c r="Z204" s="340"/>
      <c r="AA204" s="340"/>
    </row>
    <row r="205" spans="1:27" ht="14.25" customHeight="1" x14ac:dyDescent="0.25">
      <c r="A205" s="349">
        <v>16</v>
      </c>
      <c r="B205" s="371" t="s">
        <v>255</v>
      </c>
      <c r="C205" s="349" t="s">
        <v>256</v>
      </c>
      <c r="D205" s="349">
        <v>16122</v>
      </c>
      <c r="E205" s="350">
        <v>3.45</v>
      </c>
      <c r="F205" s="349">
        <v>1</v>
      </c>
      <c r="G205" s="349">
        <v>12</v>
      </c>
      <c r="H205" s="349">
        <v>2017</v>
      </c>
      <c r="I205" s="349"/>
      <c r="J205" s="349">
        <v>0.3</v>
      </c>
      <c r="K205" s="349"/>
      <c r="L205" s="349"/>
      <c r="M205" s="349">
        <v>0.4</v>
      </c>
      <c r="N205" s="349">
        <v>40</v>
      </c>
      <c r="O205" s="351">
        <f>SUM(E205+I205+Q205+R205)*N205%</f>
        <v>1.3800000000000001</v>
      </c>
      <c r="P205" s="349"/>
      <c r="Q205" s="355"/>
      <c r="R205" s="349"/>
      <c r="S205" s="349"/>
      <c r="T205" s="351">
        <f>SUM(I205+J205+K205+L205+M205+O205+Q205+R205+S205)</f>
        <v>2.08</v>
      </c>
      <c r="U205" s="351">
        <f>SUM(E205+T205)</f>
        <v>5.53</v>
      </c>
      <c r="V205" s="351">
        <f>SUM(E205+I205+Q205+R205)*24/100</f>
        <v>0.82800000000000007</v>
      </c>
      <c r="W205" s="351">
        <f t="shared" si="52"/>
        <v>6.3580000000000005</v>
      </c>
      <c r="X205" s="760">
        <f t="shared" si="46"/>
        <v>8265.4000000000015</v>
      </c>
      <c r="Y205" s="340"/>
      <c r="Z205" s="340"/>
      <c r="AA205" s="340"/>
    </row>
    <row r="206" spans="1:27" ht="14.25" customHeight="1" x14ac:dyDescent="0.25">
      <c r="A206" s="470">
        <v>17</v>
      </c>
      <c r="B206" s="471" t="s">
        <v>135</v>
      </c>
      <c r="C206" s="472">
        <v>22037</v>
      </c>
      <c r="D206" s="470">
        <v>16122</v>
      </c>
      <c r="E206" s="476">
        <v>3.63</v>
      </c>
      <c r="F206" s="470">
        <v>1</v>
      </c>
      <c r="G206" s="470">
        <v>1</v>
      </c>
      <c r="H206" s="470">
        <v>2017</v>
      </c>
      <c r="I206" s="470"/>
      <c r="J206" s="477">
        <v>0.3</v>
      </c>
      <c r="K206" s="470"/>
      <c r="L206" s="470"/>
      <c r="M206" s="470"/>
      <c r="N206" s="470">
        <v>40</v>
      </c>
      <c r="O206" s="475">
        <f>SUM(E206+I206+Q206+R206)*N206%</f>
        <v>1.6552799999999999</v>
      </c>
      <c r="P206" s="470">
        <v>14</v>
      </c>
      <c r="Q206" s="475">
        <f t="shared" ref="Q206" si="53">SUM(E206)*P206/100</f>
        <v>0.50819999999999999</v>
      </c>
      <c r="R206" s="474"/>
      <c r="S206" s="470"/>
      <c r="T206" s="475">
        <f>SUM(I206+J206+K206+L206+M206+O206+Q206+R206+S206)</f>
        <v>2.4634799999999997</v>
      </c>
      <c r="U206" s="475">
        <f>SUM(E206+T206)</f>
        <v>6.0934799999999996</v>
      </c>
      <c r="V206" s="475">
        <f>SUM(E206+I206+Q206+R206)*24/100</f>
        <v>0.99316799999999983</v>
      </c>
      <c r="W206" s="475">
        <f t="shared" si="52"/>
        <v>7.0866479999999994</v>
      </c>
      <c r="X206" s="779">
        <f t="shared" si="46"/>
        <v>9212.6423999999988</v>
      </c>
      <c r="Y206" s="340"/>
      <c r="Z206" s="340"/>
      <c r="AA206" s="340"/>
    </row>
    <row r="207" spans="1:27" ht="14.25" customHeight="1" x14ac:dyDescent="0.25">
      <c r="A207" s="884" t="s">
        <v>257</v>
      </c>
      <c r="B207" s="885"/>
      <c r="C207" s="765"/>
      <c r="D207" s="349"/>
      <c r="E207" s="350"/>
      <c r="F207" s="349"/>
      <c r="G207" s="349"/>
      <c r="H207" s="349"/>
      <c r="I207" s="349"/>
      <c r="J207" s="349"/>
      <c r="K207" s="349"/>
      <c r="L207" s="349"/>
      <c r="M207" s="349"/>
      <c r="N207" s="349"/>
      <c r="O207" s="351"/>
      <c r="P207" s="349"/>
      <c r="Q207" s="355"/>
      <c r="R207" s="358"/>
      <c r="S207" s="349"/>
      <c r="T207" s="351"/>
      <c r="U207" s="351"/>
      <c r="V207" s="351"/>
      <c r="W207" s="351"/>
      <c r="X207" s="760">
        <f t="shared" si="46"/>
        <v>0</v>
      </c>
      <c r="Y207" s="340"/>
      <c r="Z207" s="340"/>
      <c r="AA207" s="340"/>
    </row>
    <row r="208" spans="1:27" ht="14.25" customHeight="1" x14ac:dyDescent="0.25">
      <c r="A208" s="349">
        <v>18</v>
      </c>
      <c r="B208" s="371" t="s">
        <v>258</v>
      </c>
      <c r="C208" s="348">
        <v>30189</v>
      </c>
      <c r="D208" s="349" t="s">
        <v>112</v>
      </c>
      <c r="E208" s="350">
        <v>3.33</v>
      </c>
      <c r="F208" s="349">
        <v>1</v>
      </c>
      <c r="G208" s="349">
        <v>11</v>
      </c>
      <c r="H208" s="349">
        <v>2017</v>
      </c>
      <c r="I208" s="349">
        <v>0.4</v>
      </c>
      <c r="J208" s="349">
        <v>0.3</v>
      </c>
      <c r="K208" s="349"/>
      <c r="L208" s="349"/>
      <c r="M208" s="349"/>
      <c r="N208" s="349">
        <v>40</v>
      </c>
      <c r="O208" s="351">
        <f t="shared" ref="O208:O214" si="54">SUM(E208+I208+Q208+R208)*N208%</f>
        <v>1.492</v>
      </c>
      <c r="P208" s="349"/>
      <c r="Q208" s="355"/>
      <c r="R208" s="358"/>
      <c r="S208" s="353"/>
      <c r="T208" s="351">
        <f t="shared" ref="T208:T214" si="55">SUM(I208+J208+K208+L208+M208+O208+Q208+R208+S208)</f>
        <v>2.1920000000000002</v>
      </c>
      <c r="U208" s="351">
        <f t="shared" ref="U208:U214" si="56">SUM(E208+T208)</f>
        <v>5.5220000000000002</v>
      </c>
      <c r="V208" s="351">
        <f t="shared" ref="V208:V214" si="57">SUM(E208+I208+Q208+R208)*24/100</f>
        <v>0.8952</v>
      </c>
      <c r="W208" s="351">
        <f t="shared" ref="W208:W214" si="58">SUM(U208+V208)</f>
        <v>6.4172000000000002</v>
      </c>
      <c r="X208" s="760">
        <f t="shared" si="46"/>
        <v>8342.36</v>
      </c>
      <c r="Y208" s="340"/>
      <c r="Z208" s="340"/>
      <c r="AA208" s="340"/>
    </row>
    <row r="209" spans="1:27" ht="14.25" customHeight="1" x14ac:dyDescent="0.25">
      <c r="A209" s="349">
        <v>19</v>
      </c>
      <c r="B209" s="371" t="s">
        <v>259</v>
      </c>
      <c r="C209" s="349" t="s">
        <v>260</v>
      </c>
      <c r="D209" s="349" t="s">
        <v>59</v>
      </c>
      <c r="E209" s="350">
        <v>4.0599999999999996</v>
      </c>
      <c r="F209" s="349">
        <v>1</v>
      </c>
      <c r="G209" s="349">
        <v>12</v>
      </c>
      <c r="H209" s="349">
        <v>2017</v>
      </c>
      <c r="I209" s="349">
        <v>0.3</v>
      </c>
      <c r="J209" s="349">
        <v>0.3</v>
      </c>
      <c r="K209" s="349"/>
      <c r="L209" s="349"/>
      <c r="M209" s="349"/>
      <c r="N209" s="349">
        <v>40</v>
      </c>
      <c r="O209" s="351">
        <f t="shared" si="54"/>
        <v>1.9063999999999997</v>
      </c>
      <c r="P209" s="349">
        <v>10</v>
      </c>
      <c r="Q209" s="355">
        <f t="shared" ref="Q209" si="59">SUM(E209)*P209/100</f>
        <v>0.40599999999999992</v>
      </c>
      <c r="R209" s="349"/>
      <c r="S209" s="349"/>
      <c r="T209" s="351">
        <f t="shared" si="55"/>
        <v>2.9123999999999999</v>
      </c>
      <c r="U209" s="351">
        <f t="shared" si="56"/>
        <v>6.9723999999999995</v>
      </c>
      <c r="V209" s="351">
        <f t="shared" si="57"/>
        <v>1.14384</v>
      </c>
      <c r="W209" s="351">
        <f t="shared" si="58"/>
        <v>8.1162399999999995</v>
      </c>
      <c r="X209" s="760">
        <f t="shared" si="46"/>
        <v>10551.111999999999</v>
      </c>
      <c r="Y209" s="340"/>
      <c r="Z209" s="340"/>
      <c r="AA209" s="340"/>
    </row>
    <row r="210" spans="1:27" ht="14.25" customHeight="1" x14ac:dyDescent="0.25">
      <c r="A210" s="349">
        <v>20</v>
      </c>
      <c r="B210" s="371" t="s">
        <v>261</v>
      </c>
      <c r="C210" s="348">
        <v>31538</v>
      </c>
      <c r="D210" s="349" t="s">
        <v>59</v>
      </c>
      <c r="E210" s="350">
        <v>2.46</v>
      </c>
      <c r="F210" s="349">
        <v>2</v>
      </c>
      <c r="G210" s="349">
        <v>12</v>
      </c>
      <c r="H210" s="349">
        <v>2016</v>
      </c>
      <c r="I210" s="349"/>
      <c r="J210" s="349">
        <v>0.3</v>
      </c>
      <c r="K210" s="349"/>
      <c r="L210" s="349"/>
      <c r="M210" s="349">
        <v>0.2</v>
      </c>
      <c r="N210" s="349">
        <v>40</v>
      </c>
      <c r="O210" s="351">
        <f t="shared" si="54"/>
        <v>0.98399999999999999</v>
      </c>
      <c r="P210" s="349"/>
      <c r="Q210" s="355"/>
      <c r="R210" s="349"/>
      <c r="S210" s="349"/>
      <c r="T210" s="351">
        <f t="shared" si="55"/>
        <v>1.484</v>
      </c>
      <c r="U210" s="351">
        <f t="shared" si="56"/>
        <v>3.944</v>
      </c>
      <c r="V210" s="351">
        <f t="shared" si="57"/>
        <v>0.59040000000000004</v>
      </c>
      <c r="W210" s="351">
        <f t="shared" si="58"/>
        <v>4.5343999999999998</v>
      </c>
      <c r="X210" s="760">
        <f t="shared" si="46"/>
        <v>5894.7199999999993</v>
      </c>
      <c r="Y210" s="340"/>
      <c r="Z210" s="340"/>
      <c r="AA210" s="340"/>
    </row>
    <row r="211" spans="1:27" ht="14.25" customHeight="1" x14ac:dyDescent="0.25">
      <c r="A211" s="349">
        <v>21</v>
      </c>
      <c r="B211" s="371" t="s">
        <v>16</v>
      </c>
      <c r="C211" s="348">
        <v>32426</v>
      </c>
      <c r="D211" s="349" t="s">
        <v>59</v>
      </c>
      <c r="E211" s="350">
        <v>2.2599999999999998</v>
      </c>
      <c r="F211" s="349">
        <v>13</v>
      </c>
      <c r="G211" s="349">
        <v>4</v>
      </c>
      <c r="H211" s="349">
        <v>2016</v>
      </c>
      <c r="I211" s="349"/>
      <c r="J211" s="349">
        <v>0.3</v>
      </c>
      <c r="K211" s="349"/>
      <c r="L211" s="349"/>
      <c r="M211" s="349"/>
      <c r="N211" s="349">
        <v>40</v>
      </c>
      <c r="O211" s="351">
        <f t="shared" si="54"/>
        <v>0.90399999999999991</v>
      </c>
      <c r="P211" s="349"/>
      <c r="Q211" s="355"/>
      <c r="R211" s="349"/>
      <c r="S211" s="349"/>
      <c r="T211" s="351">
        <f t="shared" si="55"/>
        <v>1.204</v>
      </c>
      <c r="U211" s="351">
        <f t="shared" si="56"/>
        <v>3.4639999999999995</v>
      </c>
      <c r="V211" s="351">
        <f t="shared" si="57"/>
        <v>0.54239999999999999</v>
      </c>
      <c r="W211" s="351">
        <f t="shared" si="58"/>
        <v>4.0063999999999993</v>
      </c>
      <c r="X211" s="760">
        <f t="shared" si="46"/>
        <v>5208.3199999999988</v>
      </c>
      <c r="Y211" s="340"/>
      <c r="Z211" s="340"/>
      <c r="AA211" s="340"/>
    </row>
    <row r="212" spans="1:27" ht="14.25" customHeight="1" x14ac:dyDescent="0.25">
      <c r="A212" s="884" t="s">
        <v>262</v>
      </c>
      <c r="B212" s="885"/>
      <c r="C212" s="765"/>
      <c r="D212" s="349"/>
      <c r="E212" s="350"/>
      <c r="F212" s="349"/>
      <c r="G212" s="349"/>
      <c r="H212" s="349"/>
      <c r="I212" s="349"/>
      <c r="J212" s="349"/>
      <c r="K212" s="349"/>
      <c r="L212" s="349"/>
      <c r="M212" s="349"/>
      <c r="N212" s="349"/>
      <c r="O212" s="351">
        <f t="shared" si="54"/>
        <v>0</v>
      </c>
      <c r="P212" s="349"/>
      <c r="Q212" s="355"/>
      <c r="R212" s="349"/>
      <c r="S212" s="349"/>
      <c r="T212" s="351">
        <f t="shared" si="55"/>
        <v>0</v>
      </c>
      <c r="U212" s="351">
        <f t="shared" si="56"/>
        <v>0</v>
      </c>
      <c r="V212" s="351">
        <f t="shared" si="57"/>
        <v>0</v>
      </c>
      <c r="W212" s="351">
        <f t="shared" si="58"/>
        <v>0</v>
      </c>
      <c r="X212" s="760">
        <f t="shared" si="46"/>
        <v>0</v>
      </c>
      <c r="Y212" s="340"/>
      <c r="Z212" s="340"/>
      <c r="AA212" s="340"/>
    </row>
    <row r="213" spans="1:27" ht="14.25" customHeight="1" x14ac:dyDescent="0.25">
      <c r="A213" s="349">
        <v>22</v>
      </c>
      <c r="B213" s="371" t="s">
        <v>263</v>
      </c>
      <c r="C213" s="348">
        <v>28806</v>
      </c>
      <c r="D213" s="349" t="s">
        <v>264</v>
      </c>
      <c r="E213" s="350">
        <v>3</v>
      </c>
      <c r="F213" s="349">
        <v>15</v>
      </c>
      <c r="G213" s="349">
        <v>1</v>
      </c>
      <c r="H213" s="349">
        <v>2016</v>
      </c>
      <c r="I213" s="349">
        <v>0.4</v>
      </c>
      <c r="J213" s="349">
        <v>0.3</v>
      </c>
      <c r="K213" s="349"/>
      <c r="L213" s="349"/>
      <c r="M213" s="349"/>
      <c r="N213" s="349">
        <v>40</v>
      </c>
      <c r="O213" s="351">
        <f t="shared" si="54"/>
        <v>1.36</v>
      </c>
      <c r="P213" s="349"/>
      <c r="Q213" s="355"/>
      <c r="R213" s="349"/>
      <c r="S213" s="349"/>
      <c r="T213" s="351">
        <f t="shared" si="55"/>
        <v>2.06</v>
      </c>
      <c r="U213" s="351">
        <f t="shared" si="56"/>
        <v>5.0600000000000005</v>
      </c>
      <c r="V213" s="351">
        <f t="shared" si="57"/>
        <v>0.81599999999999995</v>
      </c>
      <c r="W213" s="351">
        <f t="shared" si="58"/>
        <v>5.8760000000000003</v>
      </c>
      <c r="X213" s="760">
        <f t="shared" si="46"/>
        <v>7638.8</v>
      </c>
      <c r="Y213" s="340"/>
      <c r="Z213" s="340"/>
      <c r="AA213" s="340"/>
    </row>
    <row r="214" spans="1:27" ht="14.25" customHeight="1" x14ac:dyDescent="0.25">
      <c r="A214" s="349">
        <v>23</v>
      </c>
      <c r="B214" s="371" t="s">
        <v>23</v>
      </c>
      <c r="C214" s="348">
        <v>32419</v>
      </c>
      <c r="D214" s="349" t="s">
        <v>57</v>
      </c>
      <c r="E214" s="350">
        <v>2.46</v>
      </c>
      <c r="F214" s="349">
        <v>2</v>
      </c>
      <c r="G214" s="349">
        <v>6</v>
      </c>
      <c r="H214" s="349">
        <v>2016</v>
      </c>
      <c r="I214" s="349">
        <v>0.3</v>
      </c>
      <c r="J214" s="349">
        <v>0.3</v>
      </c>
      <c r="K214" s="349"/>
      <c r="L214" s="349"/>
      <c r="M214" s="349"/>
      <c r="N214" s="349">
        <v>40</v>
      </c>
      <c r="O214" s="351">
        <f t="shared" si="54"/>
        <v>1.1039999999999999</v>
      </c>
      <c r="P214" s="349"/>
      <c r="Q214" s="355"/>
      <c r="R214" s="349"/>
      <c r="S214" s="349"/>
      <c r="T214" s="351">
        <f t="shared" si="55"/>
        <v>1.7039999999999997</v>
      </c>
      <c r="U214" s="351">
        <f t="shared" si="56"/>
        <v>4.1639999999999997</v>
      </c>
      <c r="V214" s="351">
        <f t="shared" si="57"/>
        <v>0.66239999999999999</v>
      </c>
      <c r="W214" s="351">
        <f t="shared" si="58"/>
        <v>4.8263999999999996</v>
      </c>
      <c r="X214" s="760">
        <f t="shared" si="46"/>
        <v>6274.32</v>
      </c>
      <c r="Y214" s="340"/>
      <c r="Z214" s="340"/>
      <c r="AA214" s="340"/>
    </row>
    <row r="215" spans="1:27" ht="14.25" customHeight="1" x14ac:dyDescent="0.25">
      <c r="A215" s="884" t="s">
        <v>265</v>
      </c>
      <c r="B215" s="885"/>
      <c r="C215" s="765"/>
      <c r="D215" s="349"/>
      <c r="E215" s="350"/>
      <c r="F215" s="349"/>
      <c r="G215" s="349"/>
      <c r="H215" s="349"/>
      <c r="I215" s="349"/>
      <c r="J215" s="349"/>
      <c r="K215" s="349"/>
      <c r="L215" s="349"/>
      <c r="M215" s="349"/>
      <c r="N215" s="349"/>
      <c r="O215" s="351"/>
      <c r="P215" s="349"/>
      <c r="Q215" s="355"/>
      <c r="R215" s="358"/>
      <c r="S215" s="349"/>
      <c r="T215" s="351"/>
      <c r="U215" s="351"/>
      <c r="V215" s="351"/>
      <c r="W215" s="351"/>
      <c r="X215" s="760">
        <f t="shared" si="46"/>
        <v>0</v>
      </c>
      <c r="Y215" s="340"/>
      <c r="Z215" s="340"/>
      <c r="AA215" s="340"/>
    </row>
    <row r="216" spans="1:27" ht="14.25" customHeight="1" x14ac:dyDescent="0.25">
      <c r="A216" s="349">
        <v>24</v>
      </c>
      <c r="B216" s="371" t="s">
        <v>44</v>
      </c>
      <c r="C216" s="349" t="s">
        <v>266</v>
      </c>
      <c r="D216" s="349" t="s">
        <v>67</v>
      </c>
      <c r="E216" s="350">
        <v>4.6500000000000004</v>
      </c>
      <c r="F216" s="349">
        <v>1</v>
      </c>
      <c r="G216" s="349">
        <v>7</v>
      </c>
      <c r="H216" s="349">
        <v>2015</v>
      </c>
      <c r="I216" s="349">
        <v>0.4</v>
      </c>
      <c r="J216" s="349">
        <v>0.3</v>
      </c>
      <c r="K216" s="349"/>
      <c r="L216" s="349"/>
      <c r="M216" s="353"/>
      <c r="N216" s="349">
        <v>70</v>
      </c>
      <c r="O216" s="351">
        <f t="shared" ref="O216:O230" si="60">SUM(E216+I216+Q216+R216)*N216%</f>
        <v>3.5350000000000001</v>
      </c>
      <c r="P216" s="349"/>
      <c r="Q216" s="355"/>
      <c r="R216" s="349"/>
      <c r="S216" s="349"/>
      <c r="T216" s="351">
        <f t="shared" ref="T216:T230" si="61">SUM(I216+J216+K216+L216+M216+O216+Q216+R216+S216)</f>
        <v>4.2350000000000003</v>
      </c>
      <c r="U216" s="351">
        <f t="shared" ref="U216:U230" si="62">SUM(E216+T216)</f>
        <v>8.8850000000000016</v>
      </c>
      <c r="V216" s="351">
        <f t="shared" ref="V216:V230" si="63">SUM(E216+I216+Q216+R216)*24/100</f>
        <v>1.2120000000000002</v>
      </c>
      <c r="W216" s="351">
        <f t="shared" ref="W216:W230" si="64">SUM(U216+V216)</f>
        <v>10.097000000000001</v>
      </c>
      <c r="X216" s="760">
        <f t="shared" si="46"/>
        <v>13126.100000000002</v>
      </c>
      <c r="Y216" s="340"/>
      <c r="Z216" s="340"/>
      <c r="AA216" s="340"/>
    </row>
    <row r="217" spans="1:27" ht="14.25" customHeight="1" x14ac:dyDescent="0.25">
      <c r="A217" s="349">
        <v>25</v>
      </c>
      <c r="B217" s="371" t="s">
        <v>267</v>
      </c>
      <c r="C217" s="348">
        <v>31299</v>
      </c>
      <c r="D217" s="349" t="s">
        <v>67</v>
      </c>
      <c r="E217" s="350">
        <v>2.67</v>
      </c>
      <c r="F217" s="349">
        <v>13</v>
      </c>
      <c r="G217" s="349">
        <v>7</v>
      </c>
      <c r="H217" s="349">
        <v>2015</v>
      </c>
      <c r="I217" s="349">
        <v>0.3</v>
      </c>
      <c r="J217" s="349">
        <v>0.3</v>
      </c>
      <c r="K217" s="353">
        <v>0.3</v>
      </c>
      <c r="L217" s="349"/>
      <c r="M217" s="349"/>
      <c r="N217" s="349">
        <v>60</v>
      </c>
      <c r="O217" s="351">
        <f t="shared" si="60"/>
        <v>1.7819999999999998</v>
      </c>
      <c r="P217" s="349"/>
      <c r="Q217" s="355"/>
      <c r="R217" s="349"/>
      <c r="S217" s="349"/>
      <c r="T217" s="351">
        <f t="shared" si="61"/>
        <v>2.6819999999999995</v>
      </c>
      <c r="U217" s="351">
        <f t="shared" si="62"/>
        <v>5.3519999999999994</v>
      </c>
      <c r="V217" s="351">
        <f t="shared" si="63"/>
        <v>0.71279999999999999</v>
      </c>
      <c r="W217" s="351">
        <f t="shared" si="64"/>
        <v>6.0647999999999991</v>
      </c>
      <c r="X217" s="760">
        <f t="shared" si="46"/>
        <v>7884.2399999999989</v>
      </c>
      <c r="Y217" s="340"/>
      <c r="Z217" s="340"/>
      <c r="AA217" s="340"/>
    </row>
    <row r="218" spans="1:27" ht="14.25" customHeight="1" x14ac:dyDescent="0.25">
      <c r="A218" s="349">
        <v>26</v>
      </c>
      <c r="B218" s="371" t="s">
        <v>268</v>
      </c>
      <c r="C218" s="349" t="s">
        <v>269</v>
      </c>
      <c r="D218" s="349" t="s">
        <v>57</v>
      </c>
      <c r="E218" s="350">
        <v>4.0599999999999996</v>
      </c>
      <c r="F218" s="349">
        <v>20</v>
      </c>
      <c r="G218" s="349">
        <v>10</v>
      </c>
      <c r="H218" s="349">
        <v>2017</v>
      </c>
      <c r="I218" s="349">
        <v>0.3</v>
      </c>
      <c r="J218" s="349">
        <v>0.3</v>
      </c>
      <c r="K218" s="353">
        <v>0.3</v>
      </c>
      <c r="L218" s="349"/>
      <c r="M218" s="349"/>
      <c r="N218" s="349">
        <v>60</v>
      </c>
      <c r="O218" s="351">
        <f t="shared" si="60"/>
        <v>2.7621599999999993</v>
      </c>
      <c r="P218" s="349">
        <v>6</v>
      </c>
      <c r="Q218" s="355">
        <f t="shared" ref="Q218" si="65">SUM(E218)*P218/100</f>
        <v>0.24359999999999998</v>
      </c>
      <c r="R218" s="349"/>
      <c r="S218" s="349"/>
      <c r="T218" s="351">
        <f t="shared" si="61"/>
        <v>3.905759999999999</v>
      </c>
      <c r="U218" s="351">
        <f t="shared" si="62"/>
        <v>7.9657599999999986</v>
      </c>
      <c r="V218" s="351">
        <f t="shared" si="63"/>
        <v>1.1048639999999998</v>
      </c>
      <c r="W218" s="351">
        <f t="shared" si="64"/>
        <v>9.0706239999999987</v>
      </c>
      <c r="X218" s="760">
        <f t="shared" si="46"/>
        <v>11791.811199999998</v>
      </c>
      <c r="Y218" s="340"/>
      <c r="Z218" s="340"/>
      <c r="AA218" s="340"/>
    </row>
    <row r="219" spans="1:27" ht="14.25" customHeight="1" x14ac:dyDescent="0.25">
      <c r="A219" s="349">
        <v>27</v>
      </c>
      <c r="B219" s="371" t="s">
        <v>270</v>
      </c>
      <c r="C219" s="349" t="s">
        <v>271</v>
      </c>
      <c r="D219" s="349" t="s">
        <v>67</v>
      </c>
      <c r="E219" s="350">
        <v>2.34</v>
      </c>
      <c r="F219" s="349">
        <v>5</v>
      </c>
      <c r="G219" s="349">
        <v>11</v>
      </c>
      <c r="H219" s="349">
        <v>2015</v>
      </c>
      <c r="I219" s="349"/>
      <c r="J219" s="349">
        <v>0.3</v>
      </c>
      <c r="K219" s="353"/>
      <c r="L219" s="349"/>
      <c r="M219" s="362">
        <v>0.4</v>
      </c>
      <c r="N219" s="349">
        <v>70</v>
      </c>
      <c r="O219" s="351">
        <f t="shared" si="60"/>
        <v>1.6379999999999999</v>
      </c>
      <c r="P219" s="349"/>
      <c r="Q219" s="355"/>
      <c r="R219" s="349"/>
      <c r="S219" s="349"/>
      <c r="T219" s="351">
        <f t="shared" si="61"/>
        <v>2.3380000000000001</v>
      </c>
      <c r="U219" s="351">
        <f t="shared" si="62"/>
        <v>4.6779999999999999</v>
      </c>
      <c r="V219" s="351">
        <f t="shared" si="63"/>
        <v>0.56159999999999999</v>
      </c>
      <c r="W219" s="351">
        <f t="shared" si="64"/>
        <v>5.2396000000000003</v>
      </c>
      <c r="X219" s="760">
        <f t="shared" si="46"/>
        <v>6811.4800000000005</v>
      </c>
      <c r="Y219" s="340"/>
      <c r="Z219" s="340"/>
      <c r="AA219" s="340"/>
    </row>
    <row r="220" spans="1:27" ht="14.25" customHeight="1" x14ac:dyDescent="0.25">
      <c r="A220" s="349">
        <v>28</v>
      </c>
      <c r="B220" s="371" t="s">
        <v>272</v>
      </c>
      <c r="C220" s="348">
        <v>31845</v>
      </c>
      <c r="D220" s="349" t="s">
        <v>59</v>
      </c>
      <c r="E220" s="350">
        <v>2.67</v>
      </c>
      <c r="F220" s="349">
        <v>7</v>
      </c>
      <c r="G220" s="349">
        <v>10</v>
      </c>
      <c r="H220" s="349">
        <v>2015</v>
      </c>
      <c r="I220" s="349"/>
      <c r="J220" s="349">
        <v>0.3</v>
      </c>
      <c r="K220" s="353">
        <v>0.3</v>
      </c>
      <c r="L220" s="349"/>
      <c r="M220" s="353"/>
      <c r="N220" s="349">
        <v>60</v>
      </c>
      <c r="O220" s="351">
        <f t="shared" si="60"/>
        <v>1.6019999999999999</v>
      </c>
      <c r="P220" s="349"/>
      <c r="Q220" s="355"/>
      <c r="R220" s="349"/>
      <c r="S220" s="349"/>
      <c r="T220" s="351">
        <f t="shared" si="61"/>
        <v>2.202</v>
      </c>
      <c r="U220" s="351">
        <f t="shared" si="62"/>
        <v>4.8719999999999999</v>
      </c>
      <c r="V220" s="351">
        <f t="shared" si="63"/>
        <v>0.64080000000000004</v>
      </c>
      <c r="W220" s="351">
        <f t="shared" si="64"/>
        <v>5.5128000000000004</v>
      </c>
      <c r="X220" s="760">
        <f t="shared" si="46"/>
        <v>7166.64</v>
      </c>
      <c r="Y220" s="340"/>
      <c r="Z220" s="340"/>
      <c r="AA220" s="340"/>
    </row>
    <row r="221" spans="1:27" ht="14.25" customHeight="1" x14ac:dyDescent="0.25">
      <c r="A221" s="349">
        <v>29</v>
      </c>
      <c r="B221" s="371" t="s">
        <v>12</v>
      </c>
      <c r="C221" s="348">
        <v>29413</v>
      </c>
      <c r="D221" s="349" t="s">
        <v>57</v>
      </c>
      <c r="E221" s="350">
        <v>2.66</v>
      </c>
      <c r="F221" s="349">
        <v>2</v>
      </c>
      <c r="G221" s="349">
        <v>11</v>
      </c>
      <c r="H221" s="349">
        <v>2017</v>
      </c>
      <c r="I221" s="349"/>
      <c r="J221" s="349">
        <v>0.3</v>
      </c>
      <c r="K221" s="353">
        <v>0.3</v>
      </c>
      <c r="L221" s="349"/>
      <c r="M221" s="349"/>
      <c r="N221" s="349">
        <v>60</v>
      </c>
      <c r="O221" s="351">
        <f t="shared" si="60"/>
        <v>1.5960000000000001</v>
      </c>
      <c r="P221" s="349"/>
      <c r="Q221" s="355"/>
      <c r="R221" s="349"/>
      <c r="S221" s="349"/>
      <c r="T221" s="351">
        <f t="shared" si="61"/>
        <v>2.1960000000000002</v>
      </c>
      <c r="U221" s="351">
        <f t="shared" si="62"/>
        <v>4.8559999999999999</v>
      </c>
      <c r="V221" s="351">
        <f t="shared" si="63"/>
        <v>0.63840000000000008</v>
      </c>
      <c r="W221" s="351">
        <f t="shared" si="64"/>
        <v>5.4943999999999997</v>
      </c>
      <c r="X221" s="760">
        <f t="shared" si="46"/>
        <v>7142.7199999999993</v>
      </c>
      <c r="Y221" s="340"/>
      <c r="Z221" s="340"/>
      <c r="AA221" s="340"/>
    </row>
    <row r="222" spans="1:27" ht="14.25" customHeight="1" x14ac:dyDescent="0.25">
      <c r="A222" s="349">
        <v>30</v>
      </c>
      <c r="B222" s="371" t="s">
        <v>19</v>
      </c>
      <c r="C222" s="349" t="s">
        <v>273</v>
      </c>
      <c r="D222" s="349" t="s">
        <v>59</v>
      </c>
      <c r="E222" s="350">
        <v>2.2599999999999998</v>
      </c>
      <c r="F222" s="349">
        <v>13</v>
      </c>
      <c r="G222" s="349">
        <v>4</v>
      </c>
      <c r="H222" s="349">
        <v>2016</v>
      </c>
      <c r="I222" s="349"/>
      <c r="J222" s="349">
        <v>0.3</v>
      </c>
      <c r="K222" s="353"/>
      <c r="L222" s="349"/>
      <c r="M222" s="349"/>
      <c r="N222" s="349">
        <v>40</v>
      </c>
      <c r="O222" s="351">
        <f t="shared" si="60"/>
        <v>0.90399999999999991</v>
      </c>
      <c r="P222" s="349"/>
      <c r="Q222" s="355"/>
      <c r="R222" s="349"/>
      <c r="S222" s="349"/>
      <c r="T222" s="351">
        <f t="shared" si="61"/>
        <v>1.204</v>
      </c>
      <c r="U222" s="351">
        <f t="shared" si="62"/>
        <v>3.4639999999999995</v>
      </c>
      <c r="V222" s="351">
        <f t="shared" si="63"/>
        <v>0.54239999999999999</v>
      </c>
      <c r="W222" s="351">
        <f t="shared" si="64"/>
        <v>4.0063999999999993</v>
      </c>
      <c r="X222" s="760">
        <f t="shared" si="46"/>
        <v>5208.3199999999988</v>
      </c>
      <c r="Y222" s="340"/>
      <c r="Z222" s="340"/>
      <c r="AA222" s="340"/>
    </row>
    <row r="223" spans="1:27" ht="14.25" customHeight="1" x14ac:dyDescent="0.25">
      <c r="A223" s="349">
        <v>31</v>
      </c>
      <c r="B223" s="371" t="s">
        <v>20</v>
      </c>
      <c r="C223" s="348">
        <v>29861</v>
      </c>
      <c r="D223" s="349" t="s">
        <v>59</v>
      </c>
      <c r="E223" s="350">
        <v>2.2599999999999998</v>
      </c>
      <c r="F223" s="349">
        <v>13</v>
      </c>
      <c r="G223" s="349">
        <v>4</v>
      </c>
      <c r="H223" s="349">
        <v>2016</v>
      </c>
      <c r="I223" s="349"/>
      <c r="J223" s="349">
        <v>0.3</v>
      </c>
      <c r="K223" s="353">
        <v>0.3</v>
      </c>
      <c r="L223" s="349"/>
      <c r="M223" s="349"/>
      <c r="N223" s="349">
        <v>60</v>
      </c>
      <c r="O223" s="351">
        <f t="shared" si="60"/>
        <v>1.3559999999999999</v>
      </c>
      <c r="P223" s="349"/>
      <c r="Q223" s="355"/>
      <c r="R223" s="349"/>
      <c r="S223" s="349"/>
      <c r="T223" s="351">
        <f t="shared" si="61"/>
        <v>1.956</v>
      </c>
      <c r="U223" s="351">
        <f t="shared" si="62"/>
        <v>4.2159999999999993</v>
      </c>
      <c r="V223" s="351">
        <f t="shared" si="63"/>
        <v>0.54239999999999999</v>
      </c>
      <c r="W223" s="351">
        <f t="shared" si="64"/>
        <v>4.7583999999999991</v>
      </c>
      <c r="X223" s="760">
        <f t="shared" si="46"/>
        <v>6185.9199999999992</v>
      </c>
      <c r="Y223" s="340"/>
      <c r="Z223" s="340"/>
      <c r="AA223" s="340"/>
    </row>
    <row r="224" spans="1:27" ht="14.25" customHeight="1" x14ac:dyDescent="0.25">
      <c r="A224" s="349">
        <v>32</v>
      </c>
      <c r="B224" s="371" t="s">
        <v>28</v>
      </c>
      <c r="C224" s="349" t="s">
        <v>274</v>
      </c>
      <c r="D224" s="349" t="s">
        <v>57</v>
      </c>
      <c r="E224" s="350">
        <v>2.2599999999999998</v>
      </c>
      <c r="F224" s="349">
        <v>1</v>
      </c>
      <c r="G224" s="349">
        <v>4</v>
      </c>
      <c r="H224" s="349">
        <v>2016</v>
      </c>
      <c r="I224" s="349"/>
      <c r="J224" s="349">
        <v>0.3</v>
      </c>
      <c r="K224" s="349"/>
      <c r="L224" s="349"/>
      <c r="M224" s="349">
        <v>0.4</v>
      </c>
      <c r="N224" s="349">
        <v>60</v>
      </c>
      <c r="O224" s="351">
        <f t="shared" si="60"/>
        <v>1.3559999999999999</v>
      </c>
      <c r="P224" s="349"/>
      <c r="Q224" s="355"/>
      <c r="R224" s="349"/>
      <c r="S224" s="349"/>
      <c r="T224" s="351">
        <f t="shared" si="61"/>
        <v>2.056</v>
      </c>
      <c r="U224" s="351">
        <f t="shared" si="62"/>
        <v>4.3159999999999998</v>
      </c>
      <c r="V224" s="351">
        <f t="shared" si="63"/>
        <v>0.54239999999999999</v>
      </c>
      <c r="W224" s="351">
        <f t="shared" si="64"/>
        <v>4.8583999999999996</v>
      </c>
      <c r="X224" s="760">
        <f t="shared" si="46"/>
        <v>6315.9199999999992</v>
      </c>
      <c r="Y224" s="340"/>
      <c r="Z224" s="340"/>
      <c r="AA224" s="340"/>
    </row>
    <row r="225" spans="1:27" ht="14.25" customHeight="1" x14ac:dyDescent="0.25">
      <c r="A225" s="349">
        <v>33</v>
      </c>
      <c r="B225" s="371" t="s">
        <v>24</v>
      </c>
      <c r="C225" s="348">
        <v>32966</v>
      </c>
      <c r="D225" s="349" t="s">
        <v>57</v>
      </c>
      <c r="E225" s="350">
        <v>2.06</v>
      </c>
      <c r="F225" s="349">
        <v>1</v>
      </c>
      <c r="G225" s="349">
        <v>4</v>
      </c>
      <c r="H225" s="349">
        <v>2016</v>
      </c>
      <c r="I225" s="349"/>
      <c r="J225" s="349">
        <v>0.3</v>
      </c>
      <c r="K225" s="349"/>
      <c r="L225" s="349"/>
      <c r="M225" s="349">
        <v>0.4</v>
      </c>
      <c r="N225" s="349">
        <v>60</v>
      </c>
      <c r="O225" s="351">
        <f t="shared" si="60"/>
        <v>1.236</v>
      </c>
      <c r="P225" s="349"/>
      <c r="Q225" s="355"/>
      <c r="R225" s="349"/>
      <c r="S225" s="349"/>
      <c r="T225" s="351">
        <f t="shared" si="61"/>
        <v>1.9359999999999999</v>
      </c>
      <c r="U225" s="351">
        <f t="shared" si="62"/>
        <v>3.996</v>
      </c>
      <c r="V225" s="351">
        <f t="shared" si="63"/>
        <v>0.49439999999999995</v>
      </c>
      <c r="W225" s="351">
        <f t="shared" si="64"/>
        <v>4.4904000000000002</v>
      </c>
      <c r="X225" s="760">
        <f t="shared" si="46"/>
        <v>5837.52</v>
      </c>
      <c r="Y225" s="340"/>
      <c r="Z225" s="340"/>
      <c r="AA225" s="340"/>
    </row>
    <row r="226" spans="1:27" ht="14.25" customHeight="1" x14ac:dyDescent="0.25">
      <c r="A226" s="349">
        <v>34</v>
      </c>
      <c r="B226" s="371" t="s">
        <v>25</v>
      </c>
      <c r="C226" s="349" t="s">
        <v>63</v>
      </c>
      <c r="D226" s="349" t="s">
        <v>57</v>
      </c>
      <c r="E226" s="350">
        <v>2.06</v>
      </c>
      <c r="F226" s="349">
        <v>1</v>
      </c>
      <c r="G226" s="349">
        <v>4</v>
      </c>
      <c r="H226" s="349">
        <v>2016</v>
      </c>
      <c r="I226" s="349"/>
      <c r="J226" s="349">
        <v>0.3</v>
      </c>
      <c r="K226" s="349"/>
      <c r="L226" s="349"/>
      <c r="M226" s="349"/>
      <c r="N226" s="349">
        <v>50</v>
      </c>
      <c r="O226" s="351">
        <f t="shared" si="60"/>
        <v>1.03</v>
      </c>
      <c r="P226" s="349"/>
      <c r="Q226" s="355"/>
      <c r="R226" s="349"/>
      <c r="S226" s="349"/>
      <c r="T226" s="351">
        <f t="shared" si="61"/>
        <v>1.33</v>
      </c>
      <c r="U226" s="351">
        <f t="shared" si="62"/>
        <v>3.39</v>
      </c>
      <c r="V226" s="351">
        <f t="shared" si="63"/>
        <v>0.49439999999999995</v>
      </c>
      <c r="W226" s="351">
        <f t="shared" si="64"/>
        <v>3.8844000000000003</v>
      </c>
      <c r="X226" s="760">
        <f t="shared" si="46"/>
        <v>5049.72</v>
      </c>
      <c r="Y226" s="340"/>
      <c r="Z226" s="340"/>
      <c r="AA226" s="340"/>
    </row>
    <row r="227" spans="1:27" ht="14.25" customHeight="1" x14ac:dyDescent="0.25">
      <c r="A227" s="349">
        <v>35</v>
      </c>
      <c r="B227" s="371" t="s">
        <v>275</v>
      </c>
      <c r="C227" s="348">
        <v>32633</v>
      </c>
      <c r="D227" s="349" t="s">
        <v>57</v>
      </c>
      <c r="E227" s="385">
        <v>2.46</v>
      </c>
      <c r="F227" s="349">
        <v>1</v>
      </c>
      <c r="G227" s="349">
        <v>12</v>
      </c>
      <c r="H227" s="349">
        <v>2017</v>
      </c>
      <c r="I227" s="349"/>
      <c r="J227" s="349">
        <v>0.3</v>
      </c>
      <c r="K227" s="349"/>
      <c r="L227" s="349"/>
      <c r="M227" s="349"/>
      <c r="N227" s="349">
        <v>70</v>
      </c>
      <c r="O227" s="351">
        <f t="shared" si="60"/>
        <v>1.722</v>
      </c>
      <c r="P227" s="349"/>
      <c r="Q227" s="355"/>
      <c r="R227" s="349"/>
      <c r="S227" s="349"/>
      <c r="T227" s="351">
        <f t="shared" si="61"/>
        <v>2.0219999999999998</v>
      </c>
      <c r="U227" s="351">
        <f t="shared" si="62"/>
        <v>4.4819999999999993</v>
      </c>
      <c r="V227" s="351">
        <f t="shared" si="63"/>
        <v>0.59040000000000004</v>
      </c>
      <c r="W227" s="351">
        <f t="shared" si="64"/>
        <v>5.0723999999999991</v>
      </c>
      <c r="X227" s="760">
        <f t="shared" si="46"/>
        <v>6594.119999999999</v>
      </c>
      <c r="Y227" s="340"/>
      <c r="Z227" s="340"/>
      <c r="AA227" s="340"/>
    </row>
    <row r="228" spans="1:27" ht="14.25" customHeight="1" x14ac:dyDescent="0.25">
      <c r="A228" s="349">
        <v>36</v>
      </c>
      <c r="B228" s="371" t="s">
        <v>276</v>
      </c>
      <c r="C228" s="348">
        <v>31390</v>
      </c>
      <c r="D228" s="349" t="s">
        <v>57</v>
      </c>
      <c r="E228" s="385">
        <v>2.86</v>
      </c>
      <c r="F228" s="349">
        <v>1</v>
      </c>
      <c r="G228" s="349">
        <v>10</v>
      </c>
      <c r="H228" s="349">
        <v>2017</v>
      </c>
      <c r="I228" s="349"/>
      <c r="J228" s="349">
        <v>0.3</v>
      </c>
      <c r="K228" s="349"/>
      <c r="L228" s="349"/>
      <c r="M228" s="349"/>
      <c r="N228" s="349">
        <v>50</v>
      </c>
      <c r="O228" s="351">
        <f t="shared" si="60"/>
        <v>1.46</v>
      </c>
      <c r="P228" s="349"/>
      <c r="Q228" s="355"/>
      <c r="R228" s="350">
        <v>0.06</v>
      </c>
      <c r="S228" s="350"/>
      <c r="T228" s="351">
        <f t="shared" si="61"/>
        <v>1.82</v>
      </c>
      <c r="U228" s="351">
        <f t="shared" si="62"/>
        <v>4.68</v>
      </c>
      <c r="V228" s="351">
        <f t="shared" si="63"/>
        <v>0.70079999999999998</v>
      </c>
      <c r="W228" s="351">
        <f t="shared" si="64"/>
        <v>5.3807999999999998</v>
      </c>
      <c r="X228" s="760">
        <f t="shared" si="46"/>
        <v>6995.04</v>
      </c>
      <c r="Y228" s="340"/>
      <c r="Z228" s="340"/>
      <c r="AA228" s="340"/>
    </row>
    <row r="229" spans="1:27" ht="14.25" customHeight="1" x14ac:dyDescent="0.25">
      <c r="A229" s="349">
        <v>37</v>
      </c>
      <c r="B229" s="371" t="s">
        <v>277</v>
      </c>
      <c r="C229" s="348">
        <v>32479</v>
      </c>
      <c r="D229" s="349" t="s">
        <v>57</v>
      </c>
      <c r="E229" s="350">
        <v>2.46</v>
      </c>
      <c r="F229" s="349">
        <v>2</v>
      </c>
      <c r="G229" s="349">
        <v>12</v>
      </c>
      <c r="H229" s="349">
        <v>2016</v>
      </c>
      <c r="I229" s="349"/>
      <c r="J229" s="349">
        <v>0.3</v>
      </c>
      <c r="K229" s="349"/>
      <c r="L229" s="349"/>
      <c r="M229" s="349"/>
      <c r="N229" s="349">
        <v>50</v>
      </c>
      <c r="O229" s="351">
        <f t="shared" si="60"/>
        <v>1.23</v>
      </c>
      <c r="P229" s="349"/>
      <c r="Q229" s="355"/>
      <c r="R229" s="349"/>
      <c r="S229" s="349"/>
      <c r="T229" s="351">
        <f t="shared" si="61"/>
        <v>1.53</v>
      </c>
      <c r="U229" s="351">
        <f t="shared" si="62"/>
        <v>3.99</v>
      </c>
      <c r="V229" s="351">
        <f t="shared" si="63"/>
        <v>0.59040000000000004</v>
      </c>
      <c r="W229" s="351">
        <f t="shared" si="64"/>
        <v>4.5804</v>
      </c>
      <c r="X229" s="760">
        <f t="shared" si="46"/>
        <v>5954.52</v>
      </c>
      <c r="Y229" s="340"/>
      <c r="Z229" s="340"/>
      <c r="AA229" s="340"/>
    </row>
    <row r="230" spans="1:27" ht="14.25" customHeight="1" x14ac:dyDescent="0.25">
      <c r="A230" s="349">
        <v>38</v>
      </c>
      <c r="B230" s="371" t="s">
        <v>278</v>
      </c>
      <c r="C230" s="348">
        <v>27308</v>
      </c>
      <c r="D230" s="349">
        <v>16130</v>
      </c>
      <c r="E230" s="385">
        <v>3.63</v>
      </c>
      <c r="F230" s="349">
        <v>21</v>
      </c>
      <c r="G230" s="349">
        <v>8</v>
      </c>
      <c r="H230" s="349">
        <v>2017</v>
      </c>
      <c r="I230" s="349"/>
      <c r="J230" s="349">
        <v>0.3</v>
      </c>
      <c r="K230" s="349"/>
      <c r="L230" s="349"/>
      <c r="M230" s="349">
        <v>0.2</v>
      </c>
      <c r="N230" s="349">
        <v>40</v>
      </c>
      <c r="O230" s="351">
        <f t="shared" si="60"/>
        <v>1.452</v>
      </c>
      <c r="P230" s="349"/>
      <c r="Q230" s="355"/>
      <c r="R230" s="349"/>
      <c r="S230" s="349"/>
      <c r="T230" s="351">
        <f t="shared" si="61"/>
        <v>1.952</v>
      </c>
      <c r="U230" s="351">
        <f t="shared" si="62"/>
        <v>5.5819999999999999</v>
      </c>
      <c r="V230" s="351">
        <f t="shared" si="63"/>
        <v>0.87120000000000009</v>
      </c>
      <c r="W230" s="351">
        <f t="shared" si="64"/>
        <v>6.4531999999999998</v>
      </c>
      <c r="X230" s="760">
        <f t="shared" si="46"/>
        <v>8389.16</v>
      </c>
      <c r="Y230" s="340"/>
      <c r="Z230" s="340"/>
      <c r="AA230" s="340"/>
    </row>
    <row r="231" spans="1:27" ht="14.25" customHeight="1" x14ac:dyDescent="0.25">
      <c r="A231" s="884" t="s">
        <v>279</v>
      </c>
      <c r="B231" s="885"/>
      <c r="C231" s="765"/>
      <c r="D231" s="349"/>
      <c r="E231" s="350"/>
      <c r="F231" s="349"/>
      <c r="G231" s="349"/>
      <c r="H231" s="349"/>
      <c r="I231" s="349"/>
      <c r="J231" s="349"/>
      <c r="K231" s="349"/>
      <c r="L231" s="349"/>
      <c r="M231" s="349"/>
      <c r="N231" s="349"/>
      <c r="O231" s="351"/>
      <c r="P231" s="349"/>
      <c r="Q231" s="355"/>
      <c r="R231" s="349"/>
      <c r="S231" s="349"/>
      <c r="T231" s="351"/>
      <c r="U231" s="351"/>
      <c r="V231" s="351"/>
      <c r="W231" s="351"/>
      <c r="X231" s="760">
        <f t="shared" si="46"/>
        <v>0</v>
      </c>
      <c r="Y231" s="340"/>
      <c r="Z231" s="340"/>
      <c r="AA231" s="340"/>
    </row>
    <row r="232" spans="1:27" ht="14.25" customHeight="1" x14ac:dyDescent="0.25">
      <c r="A232" s="349">
        <v>39</v>
      </c>
      <c r="B232" s="371" t="s">
        <v>280</v>
      </c>
      <c r="C232" s="349" t="s">
        <v>281</v>
      </c>
      <c r="D232" s="349" t="s">
        <v>67</v>
      </c>
      <c r="E232" s="385">
        <v>4.32</v>
      </c>
      <c r="F232" s="349">
        <v>1</v>
      </c>
      <c r="G232" s="349">
        <v>12</v>
      </c>
      <c r="H232" s="349">
        <v>2017</v>
      </c>
      <c r="I232" s="349">
        <v>0.4</v>
      </c>
      <c r="J232" s="349">
        <v>0.3</v>
      </c>
      <c r="K232" s="349">
        <v>0.3</v>
      </c>
      <c r="L232" s="349"/>
      <c r="M232" s="349">
        <v>0.4</v>
      </c>
      <c r="N232" s="349">
        <v>70</v>
      </c>
      <c r="O232" s="351">
        <f t="shared" ref="O232:O245" si="66">SUM(E232+I232+Q232+R232)*N232%</f>
        <v>3.3040000000000003</v>
      </c>
      <c r="P232" s="349"/>
      <c r="Q232" s="355"/>
      <c r="R232" s="349"/>
      <c r="S232" s="349"/>
      <c r="T232" s="351">
        <f t="shared" ref="T232:T245" si="67">SUM(I232+J232+K232+L232+M232+O232+Q232+R232+S232)</f>
        <v>4.7040000000000006</v>
      </c>
      <c r="U232" s="351">
        <f t="shared" ref="U232:U245" si="68">SUM(E232+T232)</f>
        <v>9.0240000000000009</v>
      </c>
      <c r="V232" s="351">
        <f t="shared" ref="V232:V245" si="69">SUM(E232+I232+Q232+R232)*24/100</f>
        <v>1.1328000000000003</v>
      </c>
      <c r="W232" s="351">
        <f t="shared" ref="W232:W245" si="70">SUM(U232+V232)</f>
        <v>10.1568</v>
      </c>
      <c r="X232" s="760">
        <f t="shared" si="46"/>
        <v>13203.84</v>
      </c>
      <c r="Y232" s="340"/>
      <c r="Z232" s="340"/>
      <c r="AA232" s="340"/>
    </row>
    <row r="233" spans="1:27" ht="14.25" customHeight="1" x14ac:dyDescent="0.25">
      <c r="A233" s="349">
        <v>40</v>
      </c>
      <c r="B233" s="371" t="s">
        <v>43</v>
      </c>
      <c r="C233" s="349" t="s">
        <v>282</v>
      </c>
      <c r="D233" s="349" t="s">
        <v>67</v>
      </c>
      <c r="E233" s="350">
        <v>2.34</v>
      </c>
      <c r="F233" s="349">
        <v>1</v>
      </c>
      <c r="G233" s="349">
        <v>5</v>
      </c>
      <c r="H233" s="349">
        <v>2015</v>
      </c>
      <c r="I233" s="349">
        <v>0.3</v>
      </c>
      <c r="J233" s="349">
        <v>0.3</v>
      </c>
      <c r="K233" s="349"/>
      <c r="L233" s="349"/>
      <c r="M233" s="349">
        <v>0.2</v>
      </c>
      <c r="N233" s="349">
        <v>50</v>
      </c>
      <c r="O233" s="351">
        <f t="shared" si="66"/>
        <v>1.3199999999999998</v>
      </c>
      <c r="P233" s="349"/>
      <c r="Q233" s="355"/>
      <c r="R233" s="349"/>
      <c r="S233" s="349"/>
      <c r="T233" s="351">
        <f t="shared" si="67"/>
        <v>2.12</v>
      </c>
      <c r="U233" s="351">
        <f t="shared" si="68"/>
        <v>4.46</v>
      </c>
      <c r="V233" s="351">
        <f t="shared" si="69"/>
        <v>0.63359999999999994</v>
      </c>
      <c r="W233" s="351">
        <f t="shared" si="70"/>
        <v>5.0936000000000003</v>
      </c>
      <c r="X233" s="760">
        <f t="shared" si="46"/>
        <v>6621.68</v>
      </c>
      <c r="Y233" s="340"/>
      <c r="Z233" s="340"/>
      <c r="AA233" s="340"/>
    </row>
    <row r="234" spans="1:27" ht="14.25" customHeight="1" x14ac:dyDescent="0.25">
      <c r="A234" s="349">
        <v>41</v>
      </c>
      <c r="B234" s="371" t="s">
        <v>283</v>
      </c>
      <c r="C234" s="348">
        <v>30839</v>
      </c>
      <c r="D234" s="349" t="s">
        <v>57</v>
      </c>
      <c r="E234" s="350">
        <v>2.66</v>
      </c>
      <c r="F234" s="349">
        <v>1</v>
      </c>
      <c r="G234" s="349">
        <v>11</v>
      </c>
      <c r="H234" s="349">
        <v>2016</v>
      </c>
      <c r="I234" s="349"/>
      <c r="J234" s="349">
        <v>0.3</v>
      </c>
      <c r="K234" s="349"/>
      <c r="L234" s="349"/>
      <c r="M234" s="353">
        <v>0.2</v>
      </c>
      <c r="N234" s="349">
        <v>50</v>
      </c>
      <c r="O234" s="351">
        <f t="shared" si="66"/>
        <v>1.33</v>
      </c>
      <c r="P234" s="349"/>
      <c r="Q234" s="355"/>
      <c r="R234" s="349"/>
      <c r="S234" s="349"/>
      <c r="T234" s="351">
        <f t="shared" si="67"/>
        <v>1.83</v>
      </c>
      <c r="U234" s="351">
        <f t="shared" si="68"/>
        <v>4.49</v>
      </c>
      <c r="V234" s="351">
        <f t="shared" si="69"/>
        <v>0.63840000000000008</v>
      </c>
      <c r="W234" s="351">
        <f t="shared" si="70"/>
        <v>5.1284000000000001</v>
      </c>
      <c r="X234" s="760">
        <f t="shared" si="46"/>
        <v>6666.92</v>
      </c>
      <c r="Y234" s="340"/>
      <c r="Z234" s="340"/>
      <c r="AA234" s="340"/>
    </row>
    <row r="235" spans="1:27" ht="14.25" customHeight="1" x14ac:dyDescent="0.25">
      <c r="A235" s="349">
        <v>42</v>
      </c>
      <c r="B235" s="371" t="s">
        <v>284</v>
      </c>
      <c r="C235" s="349" t="s">
        <v>285</v>
      </c>
      <c r="D235" s="349" t="s">
        <v>59</v>
      </c>
      <c r="E235" s="350">
        <v>2.67</v>
      </c>
      <c r="F235" s="349">
        <v>1</v>
      </c>
      <c r="G235" s="349">
        <v>11</v>
      </c>
      <c r="H235" s="349">
        <v>2016</v>
      </c>
      <c r="I235" s="349"/>
      <c r="J235" s="349">
        <v>0.3</v>
      </c>
      <c r="K235" s="349"/>
      <c r="L235" s="349"/>
      <c r="M235" s="349"/>
      <c r="N235" s="349">
        <v>40</v>
      </c>
      <c r="O235" s="351">
        <f t="shared" si="66"/>
        <v>1.0680000000000001</v>
      </c>
      <c r="P235" s="349"/>
      <c r="Q235" s="355"/>
      <c r="R235" s="349"/>
      <c r="S235" s="349"/>
      <c r="T235" s="351">
        <f t="shared" si="67"/>
        <v>1.3680000000000001</v>
      </c>
      <c r="U235" s="351">
        <f t="shared" si="68"/>
        <v>4.0380000000000003</v>
      </c>
      <c r="V235" s="351">
        <f t="shared" si="69"/>
        <v>0.64080000000000004</v>
      </c>
      <c r="W235" s="351">
        <f t="shared" si="70"/>
        <v>4.6788000000000007</v>
      </c>
      <c r="X235" s="760">
        <f t="shared" si="46"/>
        <v>6082.4400000000005</v>
      </c>
      <c r="Y235" s="340"/>
      <c r="Z235" s="340"/>
      <c r="AA235" s="340"/>
    </row>
    <row r="236" spans="1:27" ht="14.25" customHeight="1" x14ac:dyDescent="0.25">
      <c r="A236" s="349">
        <v>43</v>
      </c>
      <c r="B236" s="371" t="s">
        <v>286</v>
      </c>
      <c r="C236" s="349" t="s">
        <v>287</v>
      </c>
      <c r="D236" s="349" t="s">
        <v>59</v>
      </c>
      <c r="E236" s="350">
        <v>2.46</v>
      </c>
      <c r="F236" s="349">
        <v>1</v>
      </c>
      <c r="G236" s="349">
        <v>12</v>
      </c>
      <c r="H236" s="349">
        <v>2017</v>
      </c>
      <c r="I236" s="349"/>
      <c r="J236" s="349">
        <v>0.3</v>
      </c>
      <c r="K236" s="349"/>
      <c r="L236" s="349"/>
      <c r="M236" s="349"/>
      <c r="N236" s="349">
        <v>40</v>
      </c>
      <c r="O236" s="351">
        <f t="shared" si="66"/>
        <v>0.98399999999999999</v>
      </c>
      <c r="P236" s="349"/>
      <c r="Q236" s="355"/>
      <c r="R236" s="349"/>
      <c r="S236" s="349"/>
      <c r="T236" s="351">
        <f t="shared" si="67"/>
        <v>1.284</v>
      </c>
      <c r="U236" s="351">
        <f t="shared" si="68"/>
        <v>3.7439999999999998</v>
      </c>
      <c r="V236" s="351">
        <f t="shared" si="69"/>
        <v>0.59040000000000004</v>
      </c>
      <c r="W236" s="351">
        <f t="shared" si="70"/>
        <v>4.3343999999999996</v>
      </c>
      <c r="X236" s="760">
        <f t="shared" si="46"/>
        <v>5634.7199999999993</v>
      </c>
      <c r="Y236" s="340"/>
      <c r="Z236" s="340"/>
      <c r="AA236" s="340"/>
    </row>
    <row r="237" spans="1:27" ht="14.25" customHeight="1" x14ac:dyDescent="0.25">
      <c r="A237" s="349">
        <v>44</v>
      </c>
      <c r="B237" s="371" t="s">
        <v>288</v>
      </c>
      <c r="C237" s="348">
        <v>23867</v>
      </c>
      <c r="D237" s="349" t="s">
        <v>57</v>
      </c>
      <c r="E237" s="350">
        <v>4.0599999999999996</v>
      </c>
      <c r="F237" s="349">
        <v>1</v>
      </c>
      <c r="G237" s="349">
        <v>12</v>
      </c>
      <c r="H237" s="349">
        <v>2017</v>
      </c>
      <c r="I237" s="349"/>
      <c r="J237" s="349">
        <v>0.3</v>
      </c>
      <c r="K237" s="349"/>
      <c r="L237" s="349"/>
      <c r="M237" s="349">
        <v>0.2</v>
      </c>
      <c r="N237" s="349">
        <v>50</v>
      </c>
      <c r="O237" s="351">
        <f t="shared" si="66"/>
        <v>2.1923999999999997</v>
      </c>
      <c r="P237" s="349">
        <v>8</v>
      </c>
      <c r="Q237" s="355">
        <f t="shared" ref="Q237" si="71">SUM(E237)*P237/100</f>
        <v>0.32479999999999998</v>
      </c>
      <c r="R237" s="349"/>
      <c r="S237" s="349"/>
      <c r="T237" s="351">
        <f t="shared" si="67"/>
        <v>3.0171999999999999</v>
      </c>
      <c r="U237" s="351">
        <f t="shared" si="68"/>
        <v>7.0771999999999995</v>
      </c>
      <c r="V237" s="351">
        <f t="shared" si="69"/>
        <v>1.052352</v>
      </c>
      <c r="W237" s="351">
        <f t="shared" si="70"/>
        <v>8.1295520000000003</v>
      </c>
      <c r="X237" s="760">
        <f t="shared" si="46"/>
        <v>10568.417600000001</v>
      </c>
      <c r="Y237" s="340"/>
      <c r="Z237" s="340"/>
      <c r="AA237" s="340"/>
    </row>
    <row r="238" spans="1:27" ht="14.25" customHeight="1" x14ac:dyDescent="0.25">
      <c r="A238" s="349">
        <v>45</v>
      </c>
      <c r="B238" s="371" t="s">
        <v>18</v>
      </c>
      <c r="C238" s="348">
        <v>32364</v>
      </c>
      <c r="D238" s="349" t="s">
        <v>59</v>
      </c>
      <c r="E238" s="350">
        <v>2.2599999999999998</v>
      </c>
      <c r="F238" s="349">
        <v>13</v>
      </c>
      <c r="G238" s="349">
        <v>4</v>
      </c>
      <c r="H238" s="349">
        <v>2016</v>
      </c>
      <c r="I238" s="349"/>
      <c r="J238" s="349">
        <v>0.3</v>
      </c>
      <c r="K238" s="349"/>
      <c r="L238" s="349"/>
      <c r="M238" s="349"/>
      <c r="N238" s="349">
        <v>40</v>
      </c>
      <c r="O238" s="351">
        <f t="shared" si="66"/>
        <v>0.90399999999999991</v>
      </c>
      <c r="P238" s="349"/>
      <c r="Q238" s="355"/>
      <c r="R238" s="349"/>
      <c r="S238" s="349"/>
      <c r="T238" s="351">
        <f t="shared" si="67"/>
        <v>1.204</v>
      </c>
      <c r="U238" s="351">
        <f t="shared" si="68"/>
        <v>3.4639999999999995</v>
      </c>
      <c r="V238" s="351">
        <f t="shared" si="69"/>
        <v>0.54239999999999999</v>
      </c>
      <c r="W238" s="351">
        <f t="shared" si="70"/>
        <v>4.0063999999999993</v>
      </c>
      <c r="X238" s="760">
        <f t="shared" si="46"/>
        <v>5208.3199999999988</v>
      </c>
      <c r="Y238" s="340"/>
      <c r="Z238" s="340"/>
      <c r="AA238" s="340"/>
    </row>
    <row r="239" spans="1:27" ht="14.25" customHeight="1" x14ac:dyDescent="0.25">
      <c r="A239" s="349">
        <v>46</v>
      </c>
      <c r="B239" s="371" t="s">
        <v>21</v>
      </c>
      <c r="C239" s="349" t="s">
        <v>62</v>
      </c>
      <c r="D239" s="349" t="s">
        <v>59</v>
      </c>
      <c r="E239" s="350">
        <v>3.26</v>
      </c>
      <c r="F239" s="349">
        <v>15</v>
      </c>
      <c r="G239" s="349">
        <v>4</v>
      </c>
      <c r="H239" s="349">
        <v>2016</v>
      </c>
      <c r="I239" s="349"/>
      <c r="J239" s="349">
        <v>0.3</v>
      </c>
      <c r="K239" s="349"/>
      <c r="L239" s="349"/>
      <c r="M239" s="349">
        <v>0.2</v>
      </c>
      <c r="N239" s="349">
        <v>50</v>
      </c>
      <c r="O239" s="351">
        <f t="shared" si="66"/>
        <v>1.63</v>
      </c>
      <c r="P239" s="349"/>
      <c r="Q239" s="355"/>
      <c r="R239" s="349"/>
      <c r="S239" s="349"/>
      <c r="T239" s="351">
        <f t="shared" si="67"/>
        <v>2.13</v>
      </c>
      <c r="U239" s="351">
        <f t="shared" si="68"/>
        <v>5.39</v>
      </c>
      <c r="V239" s="351">
        <f t="shared" si="69"/>
        <v>0.78239999999999998</v>
      </c>
      <c r="W239" s="351">
        <f t="shared" si="70"/>
        <v>6.1723999999999997</v>
      </c>
      <c r="X239" s="760">
        <f t="shared" si="46"/>
        <v>8024.12</v>
      </c>
      <c r="Y239" s="340"/>
      <c r="Z239" s="340"/>
      <c r="AA239" s="340"/>
    </row>
    <row r="240" spans="1:27" ht="14.25" customHeight="1" x14ac:dyDescent="0.25">
      <c r="A240" s="349">
        <v>47</v>
      </c>
      <c r="B240" s="471" t="s">
        <v>137</v>
      </c>
      <c r="C240" s="470" t="s">
        <v>289</v>
      </c>
      <c r="D240" s="470" t="s">
        <v>57</v>
      </c>
      <c r="E240" s="476">
        <v>2.66</v>
      </c>
      <c r="F240" s="470">
        <v>7</v>
      </c>
      <c r="G240" s="470">
        <v>10</v>
      </c>
      <c r="H240" s="470">
        <v>2017</v>
      </c>
      <c r="I240" s="470"/>
      <c r="J240" s="477">
        <v>0.3</v>
      </c>
      <c r="K240" s="470"/>
      <c r="L240" s="470"/>
      <c r="M240" s="470"/>
      <c r="N240" s="470">
        <v>40</v>
      </c>
      <c r="O240" s="475">
        <f t="shared" si="66"/>
        <v>1.0640000000000001</v>
      </c>
      <c r="P240" s="470"/>
      <c r="Q240" s="473"/>
      <c r="R240" s="470"/>
      <c r="S240" s="470"/>
      <c r="T240" s="475">
        <f t="shared" si="67"/>
        <v>1.3640000000000001</v>
      </c>
      <c r="U240" s="475">
        <f t="shared" si="68"/>
        <v>4.024</v>
      </c>
      <c r="V240" s="475">
        <f t="shared" si="69"/>
        <v>0.63840000000000008</v>
      </c>
      <c r="W240" s="475">
        <f t="shared" si="70"/>
        <v>4.6623999999999999</v>
      </c>
      <c r="X240" s="779">
        <f t="shared" si="46"/>
        <v>6061.12</v>
      </c>
      <c r="Y240" s="340"/>
      <c r="Z240" s="340"/>
      <c r="AA240" s="340"/>
    </row>
    <row r="241" spans="1:27" ht="14.25" customHeight="1" x14ac:dyDescent="0.25">
      <c r="A241" s="349">
        <v>48</v>
      </c>
      <c r="B241" s="371" t="s">
        <v>290</v>
      </c>
      <c r="C241" s="348">
        <v>32051</v>
      </c>
      <c r="D241" s="349" t="s">
        <v>57</v>
      </c>
      <c r="E241" s="385">
        <v>2.86</v>
      </c>
      <c r="F241" s="349">
        <v>1</v>
      </c>
      <c r="G241" s="349">
        <v>10</v>
      </c>
      <c r="H241" s="349">
        <v>2017</v>
      </c>
      <c r="I241" s="349">
        <v>0.3</v>
      </c>
      <c r="J241" s="349">
        <v>0.3</v>
      </c>
      <c r="K241" s="349"/>
      <c r="L241" s="349"/>
      <c r="M241" s="349"/>
      <c r="N241" s="349">
        <v>50</v>
      </c>
      <c r="O241" s="351">
        <f t="shared" si="66"/>
        <v>1.6099999999999999</v>
      </c>
      <c r="P241" s="349"/>
      <c r="Q241" s="355"/>
      <c r="R241" s="350">
        <v>0.06</v>
      </c>
      <c r="S241" s="350"/>
      <c r="T241" s="351">
        <f t="shared" si="67"/>
        <v>2.27</v>
      </c>
      <c r="U241" s="351">
        <f t="shared" si="68"/>
        <v>5.13</v>
      </c>
      <c r="V241" s="351">
        <f t="shared" si="69"/>
        <v>0.77280000000000004</v>
      </c>
      <c r="W241" s="351">
        <f t="shared" si="70"/>
        <v>5.9028</v>
      </c>
      <c r="X241" s="760">
        <f t="shared" si="46"/>
        <v>7673.64</v>
      </c>
      <c r="Y241" s="340"/>
      <c r="Z241" s="340"/>
      <c r="AA241" s="340"/>
    </row>
    <row r="242" spans="1:27" ht="14.25" customHeight="1" x14ac:dyDescent="0.25">
      <c r="A242" s="349">
        <v>49</v>
      </c>
      <c r="B242" s="371" t="s">
        <v>13</v>
      </c>
      <c r="C242" s="349" t="s">
        <v>61</v>
      </c>
      <c r="D242" s="349" t="s">
        <v>59</v>
      </c>
      <c r="E242" s="350">
        <v>4.0599999999999996</v>
      </c>
      <c r="F242" s="349">
        <v>1</v>
      </c>
      <c r="G242" s="349">
        <v>1</v>
      </c>
      <c r="H242" s="349">
        <v>2016</v>
      </c>
      <c r="I242" s="349"/>
      <c r="J242" s="349">
        <v>0.3</v>
      </c>
      <c r="K242" s="349"/>
      <c r="L242" s="349"/>
      <c r="M242" s="349"/>
      <c r="N242" s="349">
        <v>40</v>
      </c>
      <c r="O242" s="351">
        <f t="shared" si="66"/>
        <v>1.6239999999999999</v>
      </c>
      <c r="P242" s="360"/>
      <c r="Q242" s="499"/>
      <c r="R242" s="349"/>
      <c r="S242" s="349"/>
      <c r="T242" s="351">
        <f t="shared" si="67"/>
        <v>1.9239999999999999</v>
      </c>
      <c r="U242" s="351">
        <f t="shared" si="68"/>
        <v>5.984</v>
      </c>
      <c r="V242" s="351">
        <f t="shared" si="69"/>
        <v>0.97439999999999993</v>
      </c>
      <c r="W242" s="351">
        <f t="shared" si="70"/>
        <v>6.9584000000000001</v>
      </c>
      <c r="X242" s="760">
        <f t="shared" si="46"/>
        <v>9045.92</v>
      </c>
      <c r="Y242" s="340"/>
      <c r="Z242" s="340"/>
      <c r="AA242" s="340"/>
    </row>
    <row r="243" spans="1:27" ht="14.25" customHeight="1" x14ac:dyDescent="0.25">
      <c r="A243" s="349">
        <v>50</v>
      </c>
      <c r="B243" s="371" t="s">
        <v>291</v>
      </c>
      <c r="C243" s="349" t="s">
        <v>292</v>
      </c>
      <c r="D243" s="349" t="s">
        <v>59</v>
      </c>
      <c r="E243" s="350">
        <v>2.86</v>
      </c>
      <c r="F243" s="349">
        <v>15</v>
      </c>
      <c r="G243" s="349">
        <v>4</v>
      </c>
      <c r="H243" s="349">
        <v>2017</v>
      </c>
      <c r="I243" s="349"/>
      <c r="J243" s="349">
        <v>0.3</v>
      </c>
      <c r="K243" s="349"/>
      <c r="L243" s="349"/>
      <c r="M243" s="349"/>
      <c r="N243" s="349">
        <v>40</v>
      </c>
      <c r="O243" s="351">
        <f t="shared" si="66"/>
        <v>1.1439999999999999</v>
      </c>
      <c r="P243" s="349"/>
      <c r="Q243" s="355"/>
      <c r="R243" s="349"/>
      <c r="S243" s="349"/>
      <c r="T243" s="351">
        <f t="shared" si="67"/>
        <v>1.444</v>
      </c>
      <c r="U243" s="351">
        <f t="shared" si="68"/>
        <v>4.3040000000000003</v>
      </c>
      <c r="V243" s="351">
        <f t="shared" si="69"/>
        <v>0.68640000000000001</v>
      </c>
      <c r="W243" s="351">
        <f t="shared" si="70"/>
        <v>4.9904000000000002</v>
      </c>
      <c r="X243" s="760">
        <f t="shared" si="46"/>
        <v>6487.52</v>
      </c>
      <c r="Y243" s="340"/>
      <c r="Z243" s="340"/>
      <c r="AA243" s="340"/>
    </row>
    <row r="244" spans="1:27" ht="14.25" customHeight="1" x14ac:dyDescent="0.25">
      <c r="A244" s="349">
        <v>51</v>
      </c>
      <c r="B244" s="371" t="s">
        <v>293</v>
      </c>
      <c r="C244" s="349" t="s">
        <v>294</v>
      </c>
      <c r="D244" s="349">
        <v>16130</v>
      </c>
      <c r="E244" s="350">
        <v>3.63</v>
      </c>
      <c r="F244" s="349">
        <v>1</v>
      </c>
      <c r="G244" s="349">
        <v>12</v>
      </c>
      <c r="H244" s="349">
        <v>2017</v>
      </c>
      <c r="I244" s="349"/>
      <c r="J244" s="349">
        <v>0.3</v>
      </c>
      <c r="K244" s="349"/>
      <c r="L244" s="349"/>
      <c r="M244" s="349">
        <v>0.2</v>
      </c>
      <c r="N244" s="349">
        <v>40</v>
      </c>
      <c r="O244" s="351">
        <f t="shared" si="66"/>
        <v>1.452</v>
      </c>
      <c r="P244" s="349"/>
      <c r="Q244" s="355"/>
      <c r="R244" s="349"/>
      <c r="S244" s="349"/>
      <c r="T244" s="351">
        <f t="shared" si="67"/>
        <v>1.952</v>
      </c>
      <c r="U244" s="351">
        <f t="shared" si="68"/>
        <v>5.5819999999999999</v>
      </c>
      <c r="V244" s="351">
        <f t="shared" si="69"/>
        <v>0.87120000000000009</v>
      </c>
      <c r="W244" s="351">
        <f t="shared" si="70"/>
        <v>6.4531999999999998</v>
      </c>
      <c r="X244" s="760">
        <f t="shared" si="46"/>
        <v>8389.16</v>
      </c>
      <c r="Y244" s="340"/>
      <c r="Z244" s="340"/>
      <c r="AA244" s="340"/>
    </row>
    <row r="245" spans="1:27" ht="14.25" customHeight="1" x14ac:dyDescent="0.25">
      <c r="A245" s="349">
        <v>52</v>
      </c>
      <c r="B245" s="371" t="s">
        <v>295</v>
      </c>
      <c r="C245" s="348">
        <v>32180</v>
      </c>
      <c r="D245" s="349" t="s">
        <v>57</v>
      </c>
      <c r="E245" s="350">
        <v>2.46</v>
      </c>
      <c r="F245" s="349">
        <v>1</v>
      </c>
      <c r="G245" s="349">
        <v>12</v>
      </c>
      <c r="H245" s="349">
        <v>2017</v>
      </c>
      <c r="I245" s="349"/>
      <c r="J245" s="349">
        <v>0.3</v>
      </c>
      <c r="K245" s="349"/>
      <c r="L245" s="349"/>
      <c r="M245" s="349"/>
      <c r="N245" s="349">
        <v>40</v>
      </c>
      <c r="O245" s="351">
        <f t="shared" si="66"/>
        <v>0.98399999999999999</v>
      </c>
      <c r="P245" s="349"/>
      <c r="Q245" s="355"/>
      <c r="R245" s="349"/>
      <c r="S245" s="349"/>
      <c r="T245" s="351">
        <f t="shared" si="67"/>
        <v>1.284</v>
      </c>
      <c r="U245" s="351">
        <f t="shared" si="68"/>
        <v>3.7439999999999998</v>
      </c>
      <c r="V245" s="351">
        <f t="shared" si="69"/>
        <v>0.59040000000000004</v>
      </c>
      <c r="W245" s="351">
        <f t="shared" si="70"/>
        <v>4.3343999999999996</v>
      </c>
      <c r="X245" s="760">
        <f t="shared" si="46"/>
        <v>5634.7199999999993</v>
      </c>
      <c r="Y245" s="340"/>
      <c r="Z245" s="340"/>
      <c r="AA245" s="340"/>
    </row>
    <row r="246" spans="1:27" ht="14.25" customHeight="1" x14ac:dyDescent="0.25">
      <c r="A246" s="884" t="s">
        <v>402</v>
      </c>
      <c r="B246" s="885"/>
      <c r="C246" s="381"/>
      <c r="D246" s="765"/>
      <c r="E246" s="350"/>
      <c r="F246" s="349"/>
      <c r="G246" s="349"/>
      <c r="H246" s="349"/>
      <c r="I246" s="349"/>
      <c r="J246" s="349"/>
      <c r="K246" s="349"/>
      <c r="L246" s="349"/>
      <c r="M246" s="349"/>
      <c r="N246" s="349"/>
      <c r="O246" s="351"/>
      <c r="P246" s="349"/>
      <c r="Q246" s="355"/>
      <c r="R246" s="349"/>
      <c r="S246" s="349"/>
      <c r="T246" s="351"/>
      <c r="U246" s="351"/>
      <c r="V246" s="351"/>
      <c r="W246" s="351"/>
      <c r="X246" s="760">
        <f t="shared" si="46"/>
        <v>0</v>
      </c>
      <c r="Y246" s="340"/>
      <c r="Z246" s="340"/>
      <c r="AA246" s="340"/>
    </row>
    <row r="247" spans="1:27" ht="14.25" customHeight="1" x14ac:dyDescent="0.25">
      <c r="A247" s="349">
        <v>53</v>
      </c>
      <c r="B247" s="371" t="s">
        <v>296</v>
      </c>
      <c r="C247" s="349" t="s">
        <v>297</v>
      </c>
      <c r="D247" s="349" t="s">
        <v>67</v>
      </c>
      <c r="E247" s="350">
        <v>4.6500000000000004</v>
      </c>
      <c r="F247" s="349">
        <v>1</v>
      </c>
      <c r="G247" s="349">
        <v>10</v>
      </c>
      <c r="H247" s="349">
        <v>2017</v>
      </c>
      <c r="I247" s="349">
        <v>0.4</v>
      </c>
      <c r="J247" s="349">
        <v>0.3</v>
      </c>
      <c r="K247" s="349"/>
      <c r="L247" s="349"/>
      <c r="M247" s="349"/>
      <c r="N247" s="349">
        <v>40</v>
      </c>
      <c r="O247" s="351">
        <f t="shared" ref="O247:O255" si="72">SUM(E247+I247+Q247+R247)*N247%</f>
        <v>2.0200000000000005</v>
      </c>
      <c r="P247" s="349"/>
      <c r="Q247" s="355"/>
      <c r="R247" s="349"/>
      <c r="S247" s="349"/>
      <c r="T247" s="351">
        <f t="shared" ref="T247:T255" si="73">SUM(I247+J247+K247+L247+M247+O247+Q247+R247+S247)</f>
        <v>2.7200000000000006</v>
      </c>
      <c r="U247" s="351">
        <f t="shared" ref="U247:U255" si="74">SUM(E247+T247)</f>
        <v>7.370000000000001</v>
      </c>
      <c r="V247" s="351">
        <f t="shared" ref="V247:V255" si="75">SUM(E247+I247+Q247+R247)*24/100</f>
        <v>1.2120000000000002</v>
      </c>
      <c r="W247" s="351">
        <f t="shared" ref="W247:W255" si="76">SUM(U247+V247)</f>
        <v>8.5820000000000007</v>
      </c>
      <c r="X247" s="760">
        <f t="shared" si="46"/>
        <v>11156.6</v>
      </c>
      <c r="Y247" s="340"/>
      <c r="Z247" s="340"/>
      <c r="AA247" s="340"/>
    </row>
    <row r="248" spans="1:27" ht="14.25" customHeight="1" x14ac:dyDescent="0.25">
      <c r="A248" s="349">
        <v>54</v>
      </c>
      <c r="B248" s="371" t="s">
        <v>83</v>
      </c>
      <c r="C248" s="348">
        <v>24752</v>
      </c>
      <c r="D248" s="349" t="s">
        <v>59</v>
      </c>
      <c r="E248" s="350">
        <v>4.0599999999999996</v>
      </c>
      <c r="F248" s="349">
        <v>1</v>
      </c>
      <c r="G248" s="349">
        <v>6</v>
      </c>
      <c r="H248" s="349">
        <v>2017</v>
      </c>
      <c r="I248" s="349">
        <v>0.3</v>
      </c>
      <c r="J248" s="349">
        <v>0.3</v>
      </c>
      <c r="K248" s="349"/>
      <c r="L248" s="349"/>
      <c r="M248" s="349"/>
      <c r="N248" s="349">
        <v>40</v>
      </c>
      <c r="O248" s="351">
        <f t="shared" si="72"/>
        <v>1.8739199999999998</v>
      </c>
      <c r="P248" s="349">
        <v>8</v>
      </c>
      <c r="Q248" s="355">
        <f t="shared" ref="Q248" si="77">SUM(E248)*P248/100</f>
        <v>0.32479999999999998</v>
      </c>
      <c r="R248" s="349"/>
      <c r="S248" s="349"/>
      <c r="T248" s="351">
        <f t="shared" si="73"/>
        <v>2.7987199999999994</v>
      </c>
      <c r="U248" s="351">
        <f t="shared" si="74"/>
        <v>6.858719999999999</v>
      </c>
      <c r="V248" s="351">
        <f t="shared" si="75"/>
        <v>1.1243519999999998</v>
      </c>
      <c r="W248" s="351">
        <f t="shared" si="76"/>
        <v>7.9830719999999991</v>
      </c>
      <c r="X248" s="760">
        <f t="shared" si="46"/>
        <v>10377.993599999998</v>
      </c>
      <c r="Y248" s="340"/>
      <c r="Z248" s="340"/>
      <c r="AA248" s="340"/>
    </row>
    <row r="249" spans="1:27" ht="14.25" customHeight="1" x14ac:dyDescent="0.25">
      <c r="A249" s="349">
        <v>55</v>
      </c>
      <c r="B249" s="371" t="s">
        <v>298</v>
      </c>
      <c r="C249" s="349" t="s">
        <v>299</v>
      </c>
      <c r="D249" s="349" t="s">
        <v>67</v>
      </c>
      <c r="E249" s="350">
        <v>4.32</v>
      </c>
      <c r="F249" s="349">
        <v>1</v>
      </c>
      <c r="G249" s="349">
        <v>5</v>
      </c>
      <c r="H249" s="349">
        <v>2016</v>
      </c>
      <c r="I249" s="349"/>
      <c r="J249" s="349">
        <v>0.3</v>
      </c>
      <c r="K249" s="349"/>
      <c r="L249" s="349"/>
      <c r="M249" s="349"/>
      <c r="N249" s="349">
        <v>40</v>
      </c>
      <c r="O249" s="351">
        <f t="shared" si="72"/>
        <v>1.7280000000000002</v>
      </c>
      <c r="P249" s="349"/>
      <c r="Q249" s="355"/>
      <c r="R249" s="349"/>
      <c r="S249" s="349"/>
      <c r="T249" s="351">
        <f t="shared" si="73"/>
        <v>2.028</v>
      </c>
      <c r="U249" s="351">
        <f t="shared" si="74"/>
        <v>6.3480000000000008</v>
      </c>
      <c r="V249" s="351">
        <f t="shared" si="75"/>
        <v>1.0368000000000002</v>
      </c>
      <c r="W249" s="351">
        <f t="shared" si="76"/>
        <v>7.3848000000000011</v>
      </c>
      <c r="X249" s="760">
        <f t="shared" si="46"/>
        <v>9600.2400000000016</v>
      </c>
      <c r="Y249" s="340"/>
      <c r="Z249" s="340"/>
      <c r="AA249" s="340"/>
    </row>
    <row r="250" spans="1:27" ht="14.25" customHeight="1" x14ac:dyDescent="0.25">
      <c r="A250" s="349">
        <v>56</v>
      </c>
      <c r="B250" s="371" t="s">
        <v>300</v>
      </c>
      <c r="C250" s="348">
        <v>30873</v>
      </c>
      <c r="D250" s="349" t="s">
        <v>59</v>
      </c>
      <c r="E250" s="350">
        <v>2.67</v>
      </c>
      <c r="F250" s="349">
        <v>7</v>
      </c>
      <c r="G250" s="349">
        <v>10</v>
      </c>
      <c r="H250" s="349">
        <v>2015</v>
      </c>
      <c r="I250" s="349"/>
      <c r="J250" s="349">
        <v>0.3</v>
      </c>
      <c r="K250" s="349"/>
      <c r="L250" s="349"/>
      <c r="M250" s="349"/>
      <c r="N250" s="349">
        <v>40</v>
      </c>
      <c r="O250" s="351">
        <f t="shared" si="72"/>
        <v>1.0680000000000001</v>
      </c>
      <c r="P250" s="349"/>
      <c r="Q250" s="355"/>
      <c r="R250" s="349"/>
      <c r="S250" s="349"/>
      <c r="T250" s="351">
        <f t="shared" si="73"/>
        <v>1.3680000000000001</v>
      </c>
      <c r="U250" s="351">
        <f t="shared" si="74"/>
        <v>4.0380000000000003</v>
      </c>
      <c r="V250" s="351">
        <f t="shared" si="75"/>
        <v>0.64080000000000004</v>
      </c>
      <c r="W250" s="351">
        <f t="shared" si="76"/>
        <v>4.6788000000000007</v>
      </c>
      <c r="X250" s="760">
        <f t="shared" si="46"/>
        <v>6082.4400000000005</v>
      </c>
      <c r="Y250" s="340"/>
      <c r="Z250" s="340"/>
      <c r="AA250" s="340"/>
    </row>
    <row r="251" spans="1:27" ht="14.25" customHeight="1" x14ac:dyDescent="0.25">
      <c r="A251" s="349">
        <v>57</v>
      </c>
      <c r="B251" s="371" t="s">
        <v>10</v>
      </c>
      <c r="C251" s="349" t="s">
        <v>56</v>
      </c>
      <c r="D251" s="349" t="s">
        <v>59</v>
      </c>
      <c r="E251" s="350">
        <v>3.06</v>
      </c>
      <c r="F251" s="349">
        <v>1</v>
      </c>
      <c r="G251" s="349">
        <v>3</v>
      </c>
      <c r="H251" s="349">
        <v>2018</v>
      </c>
      <c r="I251" s="349">
        <v>0.3</v>
      </c>
      <c r="J251" s="349">
        <v>0.3</v>
      </c>
      <c r="K251" s="349"/>
      <c r="L251" s="349"/>
      <c r="M251" s="349"/>
      <c r="N251" s="349">
        <v>40</v>
      </c>
      <c r="O251" s="351">
        <f t="shared" si="72"/>
        <v>1.3440000000000001</v>
      </c>
      <c r="P251" s="349"/>
      <c r="Q251" s="355"/>
      <c r="R251" s="349"/>
      <c r="S251" s="349"/>
      <c r="T251" s="351">
        <f t="shared" si="73"/>
        <v>1.944</v>
      </c>
      <c r="U251" s="351">
        <f t="shared" si="74"/>
        <v>5.0039999999999996</v>
      </c>
      <c r="V251" s="351">
        <f t="shared" si="75"/>
        <v>0.80640000000000001</v>
      </c>
      <c r="W251" s="351">
        <f t="shared" si="76"/>
        <v>5.8103999999999996</v>
      </c>
      <c r="X251" s="760">
        <f t="shared" si="46"/>
        <v>7553.5199999999995</v>
      </c>
      <c r="Y251" s="340"/>
      <c r="Z251" s="340"/>
      <c r="AA251" s="340"/>
    </row>
    <row r="252" spans="1:27" ht="14.25" customHeight="1" x14ac:dyDescent="0.25">
      <c r="A252" s="349">
        <v>58</v>
      </c>
      <c r="B252" s="371" t="s">
        <v>26</v>
      </c>
      <c r="C252" s="348">
        <v>32422</v>
      </c>
      <c r="D252" s="349" t="s">
        <v>59</v>
      </c>
      <c r="E252" s="350">
        <v>2.06</v>
      </c>
      <c r="F252" s="349">
        <v>1</v>
      </c>
      <c r="G252" s="349">
        <v>4</v>
      </c>
      <c r="H252" s="349">
        <v>2016</v>
      </c>
      <c r="I252" s="349"/>
      <c r="J252" s="349">
        <v>0.3</v>
      </c>
      <c r="K252" s="349"/>
      <c r="L252" s="349"/>
      <c r="M252" s="349"/>
      <c r="N252" s="349">
        <v>40</v>
      </c>
      <c r="O252" s="351">
        <f t="shared" si="72"/>
        <v>0.82400000000000007</v>
      </c>
      <c r="P252" s="349"/>
      <c r="Q252" s="355"/>
      <c r="R252" s="349"/>
      <c r="S252" s="349"/>
      <c r="T252" s="351">
        <f t="shared" si="73"/>
        <v>1.1240000000000001</v>
      </c>
      <c r="U252" s="351">
        <f t="shared" si="74"/>
        <v>3.1840000000000002</v>
      </c>
      <c r="V252" s="351">
        <f t="shared" si="75"/>
        <v>0.49439999999999995</v>
      </c>
      <c r="W252" s="351">
        <f t="shared" si="76"/>
        <v>3.6783999999999999</v>
      </c>
      <c r="X252" s="760">
        <f t="shared" si="46"/>
        <v>4781.92</v>
      </c>
      <c r="Y252" s="340"/>
      <c r="Z252" s="340"/>
      <c r="AA252" s="340"/>
    </row>
    <row r="253" spans="1:27" ht="14.25" customHeight="1" x14ac:dyDescent="0.25">
      <c r="A253" s="349">
        <v>59</v>
      </c>
      <c r="B253" s="371" t="s">
        <v>301</v>
      </c>
      <c r="C253" s="348">
        <v>30111</v>
      </c>
      <c r="D253" s="349" t="s">
        <v>59</v>
      </c>
      <c r="E253" s="350">
        <v>2.46</v>
      </c>
      <c r="F253" s="349">
        <v>2</v>
      </c>
      <c r="G253" s="349">
        <v>12</v>
      </c>
      <c r="H253" s="349">
        <v>2016</v>
      </c>
      <c r="I253" s="349"/>
      <c r="J253" s="349">
        <v>0.3</v>
      </c>
      <c r="K253" s="349"/>
      <c r="L253" s="349"/>
      <c r="M253" s="349"/>
      <c r="N253" s="349">
        <v>40</v>
      </c>
      <c r="O253" s="351">
        <f t="shared" si="72"/>
        <v>0.98399999999999999</v>
      </c>
      <c r="P253" s="349"/>
      <c r="Q253" s="355"/>
      <c r="R253" s="349"/>
      <c r="S253" s="349"/>
      <c r="T253" s="351">
        <f t="shared" si="73"/>
        <v>1.284</v>
      </c>
      <c r="U253" s="351">
        <f t="shared" si="74"/>
        <v>3.7439999999999998</v>
      </c>
      <c r="V253" s="351">
        <f t="shared" si="75"/>
        <v>0.59040000000000004</v>
      </c>
      <c r="W253" s="351">
        <f t="shared" si="76"/>
        <v>4.3343999999999996</v>
      </c>
      <c r="X253" s="760">
        <f t="shared" ref="X253:X316" si="78">SUM(W253)*1300</f>
        <v>5634.7199999999993</v>
      </c>
      <c r="Y253" s="340"/>
      <c r="Z253" s="340"/>
      <c r="AA253" s="340"/>
    </row>
    <row r="254" spans="1:27" ht="14.25" customHeight="1" x14ac:dyDescent="0.25">
      <c r="A254" s="349">
        <v>60</v>
      </c>
      <c r="B254" s="371" t="s">
        <v>302</v>
      </c>
      <c r="C254" s="375" t="s">
        <v>303</v>
      </c>
      <c r="D254" s="349" t="s">
        <v>57</v>
      </c>
      <c r="E254" s="350">
        <v>3.86</v>
      </c>
      <c r="F254" s="349">
        <v>1</v>
      </c>
      <c r="G254" s="349">
        <v>12</v>
      </c>
      <c r="H254" s="349">
        <v>2017</v>
      </c>
      <c r="I254" s="349"/>
      <c r="J254" s="349">
        <v>0.3</v>
      </c>
      <c r="K254" s="349"/>
      <c r="L254" s="349"/>
      <c r="M254" s="349"/>
      <c r="N254" s="349">
        <v>40</v>
      </c>
      <c r="O254" s="351">
        <f t="shared" si="72"/>
        <v>1.544</v>
      </c>
      <c r="P254" s="349"/>
      <c r="Q254" s="355"/>
      <c r="R254" s="349"/>
      <c r="S254" s="349"/>
      <c r="T254" s="351">
        <f t="shared" si="73"/>
        <v>1.8440000000000001</v>
      </c>
      <c r="U254" s="351">
        <f t="shared" si="74"/>
        <v>5.7039999999999997</v>
      </c>
      <c r="V254" s="351">
        <f t="shared" si="75"/>
        <v>0.9264</v>
      </c>
      <c r="W254" s="351">
        <f t="shared" si="76"/>
        <v>6.6303999999999998</v>
      </c>
      <c r="X254" s="760">
        <f t="shared" si="78"/>
        <v>8619.52</v>
      </c>
      <c r="Y254" s="340"/>
      <c r="Z254" s="340"/>
      <c r="AA254" s="340"/>
    </row>
    <row r="255" spans="1:27" ht="14.25" customHeight="1" x14ac:dyDescent="0.25">
      <c r="A255" s="349">
        <v>61</v>
      </c>
      <c r="B255" s="371" t="s">
        <v>304</v>
      </c>
      <c r="C255" s="349" t="s">
        <v>305</v>
      </c>
      <c r="D255" s="349" t="s">
        <v>57</v>
      </c>
      <c r="E255" s="350">
        <v>3.86</v>
      </c>
      <c r="F255" s="349">
        <v>1</v>
      </c>
      <c r="G255" s="349">
        <v>12</v>
      </c>
      <c r="H255" s="349">
        <v>2017</v>
      </c>
      <c r="I255" s="349"/>
      <c r="J255" s="349">
        <v>0.3</v>
      </c>
      <c r="K255" s="349"/>
      <c r="L255" s="349"/>
      <c r="M255" s="349"/>
      <c r="N255" s="349">
        <v>40</v>
      </c>
      <c r="O255" s="351">
        <f t="shared" si="72"/>
        <v>1.544</v>
      </c>
      <c r="P255" s="349"/>
      <c r="Q255" s="355"/>
      <c r="R255" s="349"/>
      <c r="S255" s="349"/>
      <c r="T255" s="351">
        <f t="shared" si="73"/>
        <v>1.8440000000000001</v>
      </c>
      <c r="U255" s="351">
        <f t="shared" si="74"/>
        <v>5.7039999999999997</v>
      </c>
      <c r="V255" s="351">
        <f t="shared" si="75"/>
        <v>0.9264</v>
      </c>
      <c r="W255" s="351">
        <f t="shared" si="76"/>
        <v>6.6303999999999998</v>
      </c>
      <c r="X255" s="760">
        <f t="shared" si="78"/>
        <v>8619.52</v>
      </c>
      <c r="Y255" s="340"/>
      <c r="Z255" s="340"/>
      <c r="AA255" s="340"/>
    </row>
    <row r="256" spans="1:27" ht="14.25" customHeight="1" x14ac:dyDescent="0.25">
      <c r="A256" s="884" t="s">
        <v>306</v>
      </c>
      <c r="B256" s="885"/>
      <c r="C256" s="765"/>
      <c r="D256" s="349"/>
      <c r="E256" s="350"/>
      <c r="F256" s="349"/>
      <c r="G256" s="349"/>
      <c r="H256" s="349"/>
      <c r="I256" s="349"/>
      <c r="J256" s="349"/>
      <c r="K256" s="349"/>
      <c r="L256" s="349"/>
      <c r="M256" s="349"/>
      <c r="N256" s="349"/>
      <c r="O256" s="351"/>
      <c r="P256" s="349"/>
      <c r="Q256" s="355"/>
      <c r="R256" s="349"/>
      <c r="S256" s="349"/>
      <c r="T256" s="351"/>
      <c r="U256" s="351"/>
      <c r="V256" s="351"/>
      <c r="W256" s="351"/>
      <c r="X256" s="760">
        <f t="shared" si="78"/>
        <v>0</v>
      </c>
      <c r="Y256" s="340"/>
      <c r="Z256" s="340"/>
      <c r="AA256" s="340"/>
    </row>
    <row r="257" spans="1:27" ht="14.25" customHeight="1" x14ac:dyDescent="0.25">
      <c r="A257" s="349">
        <v>62</v>
      </c>
      <c r="B257" s="371" t="s">
        <v>33</v>
      </c>
      <c r="C257" s="349" t="s">
        <v>307</v>
      </c>
      <c r="D257" s="349" t="s">
        <v>67</v>
      </c>
      <c r="E257" s="350">
        <v>4.32</v>
      </c>
      <c r="F257" s="349">
        <v>1</v>
      </c>
      <c r="G257" s="349">
        <v>5</v>
      </c>
      <c r="H257" s="349">
        <v>2015</v>
      </c>
      <c r="I257" s="349">
        <v>0.4</v>
      </c>
      <c r="J257" s="349">
        <v>0.3</v>
      </c>
      <c r="K257" s="349"/>
      <c r="L257" s="349"/>
      <c r="M257" s="353"/>
      <c r="N257" s="349">
        <v>70</v>
      </c>
      <c r="O257" s="351">
        <f t="shared" ref="O257:O268" si="79">SUM(E257+I257+Q257+R257)*N257%</f>
        <v>3.3040000000000003</v>
      </c>
      <c r="P257" s="349"/>
      <c r="Q257" s="355"/>
      <c r="R257" s="349"/>
      <c r="S257" s="349"/>
      <c r="T257" s="351">
        <f t="shared" ref="T257:T268" si="80">SUM(I257+J257+K257+L257+M257+O257+Q257+R257+S257)</f>
        <v>4.0040000000000004</v>
      </c>
      <c r="U257" s="351">
        <f t="shared" ref="U257:U268" si="81">SUM(E257+T257)</f>
        <v>8.3240000000000016</v>
      </c>
      <c r="V257" s="351">
        <f t="shared" ref="V257:V268" si="82">SUM(E257+I257+Q257+R257)*24/100</f>
        <v>1.1328000000000003</v>
      </c>
      <c r="W257" s="351">
        <f t="shared" ref="W257:W268" si="83">SUM(U257+V257)</f>
        <v>9.4568000000000012</v>
      </c>
      <c r="X257" s="760">
        <f t="shared" si="78"/>
        <v>12293.840000000002</v>
      </c>
      <c r="Y257" s="340"/>
      <c r="Z257" s="340"/>
      <c r="AA257" s="340"/>
    </row>
    <row r="258" spans="1:27" ht="14.25" customHeight="1" x14ac:dyDescent="0.25">
      <c r="A258" s="349">
        <v>63</v>
      </c>
      <c r="B258" s="371" t="s">
        <v>31</v>
      </c>
      <c r="C258" s="349" t="s">
        <v>308</v>
      </c>
      <c r="D258" s="349" t="s">
        <v>67</v>
      </c>
      <c r="E258" s="350">
        <v>3</v>
      </c>
      <c r="F258" s="349">
        <v>15</v>
      </c>
      <c r="G258" s="349">
        <v>4</v>
      </c>
      <c r="H258" s="349">
        <v>2015</v>
      </c>
      <c r="I258" s="349">
        <v>0.3</v>
      </c>
      <c r="J258" s="349">
        <v>0.3</v>
      </c>
      <c r="K258" s="349"/>
      <c r="L258" s="349"/>
      <c r="M258" s="349"/>
      <c r="N258" s="349">
        <v>60</v>
      </c>
      <c r="O258" s="351">
        <f t="shared" si="79"/>
        <v>1.9799999999999998</v>
      </c>
      <c r="P258" s="349"/>
      <c r="Q258" s="355"/>
      <c r="R258" s="349"/>
      <c r="S258" s="349"/>
      <c r="T258" s="351">
        <f t="shared" si="80"/>
        <v>2.5799999999999996</v>
      </c>
      <c r="U258" s="351">
        <f t="shared" si="81"/>
        <v>5.58</v>
      </c>
      <c r="V258" s="351">
        <f t="shared" si="82"/>
        <v>0.79199999999999993</v>
      </c>
      <c r="W258" s="351">
        <f t="shared" si="83"/>
        <v>6.3719999999999999</v>
      </c>
      <c r="X258" s="760">
        <f t="shared" si="78"/>
        <v>8283.6</v>
      </c>
      <c r="Y258" s="340"/>
      <c r="Z258" s="340"/>
      <c r="AA258" s="340"/>
    </row>
    <row r="259" spans="1:27" ht="14.25" customHeight="1" x14ac:dyDescent="0.25">
      <c r="A259" s="349">
        <v>64</v>
      </c>
      <c r="B259" s="371" t="s">
        <v>309</v>
      </c>
      <c r="C259" s="348">
        <v>30779</v>
      </c>
      <c r="D259" s="349" t="s">
        <v>67</v>
      </c>
      <c r="E259" s="350">
        <v>2.67</v>
      </c>
      <c r="F259" s="349">
        <v>1</v>
      </c>
      <c r="G259" s="349">
        <v>6</v>
      </c>
      <c r="H259" s="349">
        <v>2015</v>
      </c>
      <c r="I259" s="349"/>
      <c r="J259" s="349">
        <v>0.3</v>
      </c>
      <c r="K259" s="349"/>
      <c r="L259" s="349"/>
      <c r="M259" s="349"/>
      <c r="N259" s="349">
        <v>50</v>
      </c>
      <c r="O259" s="351">
        <f t="shared" si="79"/>
        <v>1.335</v>
      </c>
      <c r="P259" s="349"/>
      <c r="Q259" s="355"/>
      <c r="R259" s="349"/>
      <c r="S259" s="349"/>
      <c r="T259" s="351">
        <f t="shared" si="80"/>
        <v>1.635</v>
      </c>
      <c r="U259" s="351">
        <f t="shared" si="81"/>
        <v>4.3049999999999997</v>
      </c>
      <c r="V259" s="351">
        <f t="shared" si="82"/>
        <v>0.64080000000000004</v>
      </c>
      <c r="W259" s="351">
        <f t="shared" si="83"/>
        <v>4.9458000000000002</v>
      </c>
      <c r="X259" s="760">
        <f t="shared" si="78"/>
        <v>6429.54</v>
      </c>
      <c r="Y259" s="340"/>
      <c r="Z259" s="340"/>
      <c r="AA259" s="340"/>
    </row>
    <row r="260" spans="1:27" ht="14.25" customHeight="1" x14ac:dyDescent="0.25">
      <c r="A260" s="349">
        <v>65</v>
      </c>
      <c r="B260" s="371" t="s">
        <v>310</v>
      </c>
      <c r="C260" s="348">
        <v>29502</v>
      </c>
      <c r="D260" s="349" t="s">
        <v>67</v>
      </c>
      <c r="E260" s="350">
        <v>3</v>
      </c>
      <c r="F260" s="349">
        <v>15</v>
      </c>
      <c r="G260" s="349">
        <v>12</v>
      </c>
      <c r="H260" s="349">
        <v>2016</v>
      </c>
      <c r="I260" s="349"/>
      <c r="J260" s="349">
        <v>0.3</v>
      </c>
      <c r="K260" s="349"/>
      <c r="L260" s="349"/>
      <c r="M260" s="349"/>
      <c r="N260" s="349">
        <v>40</v>
      </c>
      <c r="O260" s="351">
        <f t="shared" si="79"/>
        <v>1.2000000000000002</v>
      </c>
      <c r="P260" s="349"/>
      <c r="Q260" s="355"/>
      <c r="R260" s="349"/>
      <c r="S260" s="349"/>
      <c r="T260" s="351">
        <f t="shared" si="80"/>
        <v>1.5000000000000002</v>
      </c>
      <c r="U260" s="351">
        <f t="shared" si="81"/>
        <v>4.5</v>
      </c>
      <c r="V260" s="351">
        <f t="shared" si="82"/>
        <v>0.72</v>
      </c>
      <c r="W260" s="351">
        <f t="shared" si="83"/>
        <v>5.22</v>
      </c>
      <c r="X260" s="760">
        <f t="shared" si="78"/>
        <v>6786</v>
      </c>
      <c r="Y260" s="340"/>
      <c r="Z260" s="340"/>
      <c r="AA260" s="340"/>
    </row>
    <row r="261" spans="1:27" ht="14.25" customHeight="1" x14ac:dyDescent="0.25">
      <c r="A261" s="349">
        <v>66</v>
      </c>
      <c r="B261" s="371" t="s">
        <v>311</v>
      </c>
      <c r="C261" s="349" t="s">
        <v>312</v>
      </c>
      <c r="D261" s="349" t="s">
        <v>57</v>
      </c>
      <c r="E261" s="350">
        <v>2.46</v>
      </c>
      <c r="F261" s="349">
        <v>2</v>
      </c>
      <c r="G261" s="349">
        <v>12</v>
      </c>
      <c r="H261" s="349">
        <v>2016</v>
      </c>
      <c r="I261" s="349"/>
      <c r="J261" s="349">
        <v>0.3</v>
      </c>
      <c r="K261" s="349"/>
      <c r="L261" s="349"/>
      <c r="M261" s="349"/>
      <c r="N261" s="349">
        <v>40</v>
      </c>
      <c r="O261" s="351">
        <f t="shared" si="79"/>
        <v>0.98399999999999999</v>
      </c>
      <c r="P261" s="349"/>
      <c r="Q261" s="355"/>
      <c r="R261" s="349"/>
      <c r="S261" s="349"/>
      <c r="T261" s="351">
        <f t="shared" si="80"/>
        <v>1.284</v>
      </c>
      <c r="U261" s="351">
        <f t="shared" si="81"/>
        <v>3.7439999999999998</v>
      </c>
      <c r="V261" s="351">
        <f t="shared" si="82"/>
        <v>0.59040000000000004</v>
      </c>
      <c r="W261" s="351">
        <f t="shared" si="83"/>
        <v>4.3343999999999996</v>
      </c>
      <c r="X261" s="760">
        <f t="shared" si="78"/>
        <v>5634.7199999999993</v>
      </c>
      <c r="Y261" s="340"/>
      <c r="Z261" s="340"/>
      <c r="AA261" s="340"/>
    </row>
    <row r="262" spans="1:27" ht="14.25" customHeight="1" x14ac:dyDescent="0.25">
      <c r="A262" s="349">
        <v>67</v>
      </c>
      <c r="B262" s="371" t="s">
        <v>313</v>
      </c>
      <c r="C262" s="349" t="s">
        <v>314</v>
      </c>
      <c r="D262" s="349" t="s">
        <v>59</v>
      </c>
      <c r="E262" s="350">
        <v>2.46</v>
      </c>
      <c r="F262" s="349">
        <v>1</v>
      </c>
      <c r="G262" s="349">
        <v>12</v>
      </c>
      <c r="H262" s="349">
        <v>2017</v>
      </c>
      <c r="I262" s="349"/>
      <c r="J262" s="349">
        <v>0.3</v>
      </c>
      <c r="K262" s="349"/>
      <c r="L262" s="349"/>
      <c r="M262" s="349"/>
      <c r="N262" s="349">
        <v>40</v>
      </c>
      <c r="O262" s="351">
        <f t="shared" si="79"/>
        <v>0.98399999999999999</v>
      </c>
      <c r="P262" s="349"/>
      <c r="Q262" s="355"/>
      <c r="R262" s="349"/>
      <c r="S262" s="349"/>
      <c r="T262" s="351">
        <f t="shared" si="80"/>
        <v>1.284</v>
      </c>
      <c r="U262" s="351">
        <f t="shared" si="81"/>
        <v>3.7439999999999998</v>
      </c>
      <c r="V262" s="351">
        <f t="shared" si="82"/>
        <v>0.59040000000000004</v>
      </c>
      <c r="W262" s="351">
        <f t="shared" si="83"/>
        <v>4.3343999999999996</v>
      </c>
      <c r="X262" s="760">
        <f t="shared" si="78"/>
        <v>5634.7199999999993</v>
      </c>
      <c r="Y262" s="340"/>
      <c r="Z262" s="340"/>
      <c r="AA262" s="340"/>
    </row>
    <row r="263" spans="1:27" ht="14.25" customHeight="1" x14ac:dyDescent="0.25">
      <c r="A263" s="349">
        <v>68</v>
      </c>
      <c r="B263" s="371" t="s">
        <v>315</v>
      </c>
      <c r="C263" s="349" t="s">
        <v>316</v>
      </c>
      <c r="D263" s="349" t="s">
        <v>59</v>
      </c>
      <c r="E263" s="350">
        <v>2.46</v>
      </c>
      <c r="F263" s="349">
        <v>1</v>
      </c>
      <c r="G263" s="349">
        <v>12</v>
      </c>
      <c r="H263" s="349">
        <v>2017</v>
      </c>
      <c r="I263" s="349"/>
      <c r="J263" s="349">
        <v>0.3</v>
      </c>
      <c r="K263" s="349"/>
      <c r="L263" s="349"/>
      <c r="M263" s="349"/>
      <c r="N263" s="349">
        <v>40</v>
      </c>
      <c r="O263" s="351">
        <f t="shared" si="79"/>
        <v>0.98399999999999999</v>
      </c>
      <c r="P263" s="349"/>
      <c r="Q263" s="355"/>
      <c r="R263" s="349"/>
      <c r="S263" s="349"/>
      <c r="T263" s="351">
        <f t="shared" si="80"/>
        <v>1.284</v>
      </c>
      <c r="U263" s="351">
        <f t="shared" si="81"/>
        <v>3.7439999999999998</v>
      </c>
      <c r="V263" s="351">
        <f t="shared" si="82"/>
        <v>0.59040000000000004</v>
      </c>
      <c r="W263" s="351">
        <f t="shared" si="83"/>
        <v>4.3343999999999996</v>
      </c>
      <c r="X263" s="760">
        <f t="shared" si="78"/>
        <v>5634.7199999999993</v>
      </c>
      <c r="Y263" s="340"/>
      <c r="Z263" s="340"/>
      <c r="AA263" s="340"/>
    </row>
    <row r="264" spans="1:27" ht="14.25" customHeight="1" x14ac:dyDescent="0.25">
      <c r="A264" s="349">
        <v>69</v>
      </c>
      <c r="B264" s="371" t="s">
        <v>317</v>
      </c>
      <c r="C264" s="349" t="s">
        <v>318</v>
      </c>
      <c r="D264" s="349" t="s">
        <v>59</v>
      </c>
      <c r="E264" s="350">
        <v>2.46</v>
      </c>
      <c r="F264" s="349">
        <v>1</v>
      </c>
      <c r="G264" s="349">
        <v>12</v>
      </c>
      <c r="H264" s="349">
        <v>2017</v>
      </c>
      <c r="I264" s="349"/>
      <c r="J264" s="349">
        <v>0.3</v>
      </c>
      <c r="K264" s="349"/>
      <c r="L264" s="349"/>
      <c r="M264" s="349"/>
      <c r="N264" s="349">
        <v>40</v>
      </c>
      <c r="O264" s="351">
        <f t="shared" si="79"/>
        <v>0.98399999999999999</v>
      </c>
      <c r="P264" s="349"/>
      <c r="Q264" s="355"/>
      <c r="R264" s="349"/>
      <c r="S264" s="349"/>
      <c r="T264" s="351">
        <f t="shared" si="80"/>
        <v>1.284</v>
      </c>
      <c r="U264" s="351">
        <f t="shared" si="81"/>
        <v>3.7439999999999998</v>
      </c>
      <c r="V264" s="351">
        <f t="shared" si="82"/>
        <v>0.59040000000000004</v>
      </c>
      <c r="W264" s="351">
        <f t="shared" si="83"/>
        <v>4.3343999999999996</v>
      </c>
      <c r="X264" s="760">
        <f t="shared" si="78"/>
        <v>5634.7199999999993</v>
      </c>
      <c r="Y264" s="340"/>
      <c r="Z264" s="340"/>
      <c r="AA264" s="340"/>
    </row>
    <row r="265" spans="1:27" ht="14.25" customHeight="1" x14ac:dyDescent="0.25">
      <c r="A265" s="349">
        <v>70</v>
      </c>
      <c r="B265" s="371" t="s">
        <v>319</v>
      </c>
      <c r="C265" s="349" t="s">
        <v>320</v>
      </c>
      <c r="D265" s="349" t="s">
        <v>57</v>
      </c>
      <c r="E265" s="350">
        <v>2.46</v>
      </c>
      <c r="F265" s="349">
        <v>1</v>
      </c>
      <c r="G265" s="349">
        <v>12</v>
      </c>
      <c r="H265" s="349">
        <v>2017</v>
      </c>
      <c r="I265" s="349"/>
      <c r="J265" s="349">
        <v>0.3</v>
      </c>
      <c r="K265" s="349"/>
      <c r="L265" s="349"/>
      <c r="M265" s="349"/>
      <c r="N265" s="349">
        <v>40</v>
      </c>
      <c r="O265" s="351">
        <f t="shared" si="79"/>
        <v>0.98399999999999999</v>
      </c>
      <c r="P265" s="349"/>
      <c r="Q265" s="355"/>
      <c r="R265" s="349"/>
      <c r="S265" s="349"/>
      <c r="T265" s="351">
        <f t="shared" si="80"/>
        <v>1.284</v>
      </c>
      <c r="U265" s="351">
        <f t="shared" si="81"/>
        <v>3.7439999999999998</v>
      </c>
      <c r="V265" s="351">
        <f t="shared" si="82"/>
        <v>0.59040000000000004</v>
      </c>
      <c r="W265" s="351">
        <f t="shared" si="83"/>
        <v>4.3343999999999996</v>
      </c>
      <c r="X265" s="760">
        <f t="shared" si="78"/>
        <v>5634.7199999999993</v>
      </c>
      <c r="Y265" s="340"/>
      <c r="Z265" s="340"/>
      <c r="AA265" s="340"/>
    </row>
    <row r="266" spans="1:27" ht="14.25" customHeight="1" x14ac:dyDescent="0.25">
      <c r="A266" s="349">
        <v>71</v>
      </c>
      <c r="B266" s="371" t="s">
        <v>40</v>
      </c>
      <c r="C266" s="349" t="s">
        <v>321</v>
      </c>
      <c r="D266" s="349" t="s">
        <v>59</v>
      </c>
      <c r="E266" s="350">
        <v>2.06</v>
      </c>
      <c r="F266" s="349">
        <v>1</v>
      </c>
      <c r="G266" s="349">
        <v>1</v>
      </c>
      <c r="H266" s="349">
        <v>2018</v>
      </c>
      <c r="I266" s="349"/>
      <c r="J266" s="349">
        <v>0.3</v>
      </c>
      <c r="K266" s="349"/>
      <c r="L266" s="349"/>
      <c r="M266" s="349"/>
      <c r="N266" s="349">
        <v>40</v>
      </c>
      <c r="O266" s="351">
        <f t="shared" si="79"/>
        <v>0.82400000000000007</v>
      </c>
      <c r="P266" s="349"/>
      <c r="Q266" s="355"/>
      <c r="R266" s="349"/>
      <c r="S266" s="349"/>
      <c r="T266" s="351">
        <f t="shared" si="80"/>
        <v>1.1240000000000001</v>
      </c>
      <c r="U266" s="351">
        <f t="shared" si="81"/>
        <v>3.1840000000000002</v>
      </c>
      <c r="V266" s="351">
        <f t="shared" si="82"/>
        <v>0.49439999999999995</v>
      </c>
      <c r="W266" s="351">
        <f t="shared" si="83"/>
        <v>3.6783999999999999</v>
      </c>
      <c r="X266" s="760">
        <f t="shared" si="78"/>
        <v>4781.92</v>
      </c>
      <c r="Y266" s="340"/>
      <c r="Z266" s="340"/>
      <c r="AA266" s="340"/>
    </row>
    <row r="267" spans="1:27" ht="14.25" customHeight="1" x14ac:dyDescent="0.25">
      <c r="A267" s="349">
        <v>72</v>
      </c>
      <c r="B267" s="371" t="s">
        <v>322</v>
      </c>
      <c r="C267" s="348">
        <v>25116</v>
      </c>
      <c r="D267" s="349" t="s">
        <v>59</v>
      </c>
      <c r="E267" s="350">
        <v>4.0599999999999996</v>
      </c>
      <c r="F267" s="349">
        <v>1</v>
      </c>
      <c r="G267" s="349">
        <v>10</v>
      </c>
      <c r="H267" s="349">
        <v>2017</v>
      </c>
      <c r="I267" s="349"/>
      <c r="J267" s="349">
        <v>0.3</v>
      </c>
      <c r="K267" s="349"/>
      <c r="L267" s="349"/>
      <c r="M267" s="349"/>
      <c r="N267" s="349">
        <v>40</v>
      </c>
      <c r="O267" s="351">
        <f t="shared" si="79"/>
        <v>1.7052</v>
      </c>
      <c r="P267" s="349">
        <v>5</v>
      </c>
      <c r="Q267" s="355">
        <f t="shared" ref="Q267:Q268" si="84">SUM(E267)*P267/100</f>
        <v>0.20299999999999996</v>
      </c>
      <c r="R267" s="349"/>
      <c r="S267" s="349"/>
      <c r="T267" s="351">
        <f t="shared" si="80"/>
        <v>2.2081999999999997</v>
      </c>
      <c r="U267" s="351">
        <f t="shared" si="81"/>
        <v>6.2681999999999993</v>
      </c>
      <c r="V267" s="351">
        <f t="shared" si="82"/>
        <v>1.02312</v>
      </c>
      <c r="W267" s="351">
        <f t="shared" si="83"/>
        <v>7.2913199999999989</v>
      </c>
      <c r="X267" s="760">
        <f t="shared" si="78"/>
        <v>9478.7159999999985</v>
      </c>
      <c r="Y267" s="340"/>
      <c r="Z267" s="340"/>
      <c r="AA267" s="340"/>
    </row>
    <row r="268" spans="1:27" ht="14.25" customHeight="1" x14ac:dyDescent="0.25">
      <c r="A268" s="349">
        <v>73</v>
      </c>
      <c r="B268" s="371" t="s">
        <v>182</v>
      </c>
      <c r="C268" s="349" t="s">
        <v>323</v>
      </c>
      <c r="D268" s="349" t="s">
        <v>59</v>
      </c>
      <c r="E268" s="350">
        <v>4.0599999999999996</v>
      </c>
      <c r="F268" s="349">
        <v>1</v>
      </c>
      <c r="G268" s="349">
        <v>12</v>
      </c>
      <c r="H268" s="349">
        <v>2017</v>
      </c>
      <c r="I268" s="349"/>
      <c r="J268" s="349">
        <v>0.3</v>
      </c>
      <c r="K268" s="349"/>
      <c r="L268" s="349"/>
      <c r="M268" s="349"/>
      <c r="N268" s="349">
        <v>40</v>
      </c>
      <c r="O268" s="351">
        <f t="shared" si="79"/>
        <v>1.7539199999999999</v>
      </c>
      <c r="P268" s="349">
        <v>8</v>
      </c>
      <c r="Q268" s="355">
        <f t="shared" si="84"/>
        <v>0.32479999999999998</v>
      </c>
      <c r="R268" s="349"/>
      <c r="S268" s="349"/>
      <c r="T268" s="351">
        <f t="shared" si="80"/>
        <v>2.3787199999999995</v>
      </c>
      <c r="U268" s="351">
        <f t="shared" si="81"/>
        <v>6.4387199999999991</v>
      </c>
      <c r="V268" s="351">
        <f t="shared" si="82"/>
        <v>1.052352</v>
      </c>
      <c r="W268" s="351">
        <f t="shared" si="83"/>
        <v>7.4910719999999991</v>
      </c>
      <c r="X268" s="760">
        <f t="shared" si="78"/>
        <v>9738.3935999999994</v>
      </c>
      <c r="Y268" s="340"/>
      <c r="Z268" s="340"/>
      <c r="AA268" s="340"/>
    </row>
    <row r="269" spans="1:27" ht="14.25" customHeight="1" x14ac:dyDescent="0.25">
      <c r="A269" s="884" t="s">
        <v>403</v>
      </c>
      <c r="B269" s="885"/>
      <c r="C269" s="381"/>
      <c r="D269" s="765"/>
      <c r="E269" s="350"/>
      <c r="F269" s="349"/>
      <c r="G269" s="349"/>
      <c r="H269" s="349"/>
      <c r="I269" s="349"/>
      <c r="J269" s="349"/>
      <c r="K269" s="349"/>
      <c r="L269" s="349"/>
      <c r="M269" s="349"/>
      <c r="N269" s="349"/>
      <c r="O269" s="351"/>
      <c r="P269" s="349"/>
      <c r="Q269" s="355"/>
      <c r="R269" s="358"/>
      <c r="S269" s="349"/>
      <c r="T269" s="351"/>
      <c r="U269" s="351"/>
      <c r="V269" s="351"/>
      <c r="W269" s="351"/>
      <c r="X269" s="760">
        <f t="shared" si="78"/>
        <v>0</v>
      </c>
      <c r="Y269" s="340"/>
      <c r="Z269" s="340"/>
      <c r="AA269" s="340"/>
    </row>
    <row r="270" spans="1:27" ht="14.25" customHeight="1" x14ac:dyDescent="0.25">
      <c r="A270" s="349">
        <v>74</v>
      </c>
      <c r="B270" s="371" t="s">
        <v>42</v>
      </c>
      <c r="C270" s="348">
        <v>30380</v>
      </c>
      <c r="D270" s="349" t="s">
        <v>67</v>
      </c>
      <c r="E270" s="350">
        <v>2.67</v>
      </c>
      <c r="F270" s="349">
        <v>1</v>
      </c>
      <c r="G270" s="349">
        <v>6</v>
      </c>
      <c r="H270" s="349">
        <v>2015</v>
      </c>
      <c r="I270" s="349">
        <v>0.4</v>
      </c>
      <c r="J270" s="349">
        <v>0.3</v>
      </c>
      <c r="K270" s="349"/>
      <c r="L270" s="349"/>
      <c r="M270" s="349"/>
      <c r="N270" s="349">
        <v>40</v>
      </c>
      <c r="O270" s="351">
        <f t="shared" ref="O270:O279" si="85">SUM(E270+I270+Q270+R270)*N270%</f>
        <v>1.228</v>
      </c>
      <c r="P270" s="349"/>
      <c r="Q270" s="355"/>
      <c r="R270" s="349"/>
      <c r="S270" s="362"/>
      <c r="T270" s="351">
        <f t="shared" ref="T270:T279" si="86">SUM(I270+J270+K270+L270+M270+O270+Q270+R270+S270)</f>
        <v>1.9279999999999999</v>
      </c>
      <c r="U270" s="351">
        <f t="shared" ref="U270:U279" si="87">SUM(E270+T270)</f>
        <v>4.5979999999999999</v>
      </c>
      <c r="V270" s="351">
        <f t="shared" ref="V270:V279" si="88">SUM(E270+I270+Q270+R270)*24/100</f>
        <v>0.7367999999999999</v>
      </c>
      <c r="W270" s="351">
        <f t="shared" ref="W270:W279" si="89">SUM(U270+V270)</f>
        <v>5.3347999999999995</v>
      </c>
      <c r="X270" s="760">
        <f t="shared" si="78"/>
        <v>6935.24</v>
      </c>
      <c r="Y270" s="340"/>
      <c r="Z270" s="340"/>
      <c r="AA270" s="340"/>
    </row>
    <row r="271" spans="1:27" ht="14.25" customHeight="1" x14ac:dyDescent="0.25">
      <c r="A271" s="349">
        <v>75</v>
      </c>
      <c r="B271" s="371" t="s">
        <v>324</v>
      </c>
      <c r="C271" s="348">
        <v>25017</v>
      </c>
      <c r="D271" s="349" t="s">
        <v>59</v>
      </c>
      <c r="E271" s="350">
        <v>4.0599999999999996</v>
      </c>
      <c r="F271" s="349">
        <v>1</v>
      </c>
      <c r="G271" s="349">
        <v>12</v>
      </c>
      <c r="H271" s="349">
        <v>2016</v>
      </c>
      <c r="I271" s="349">
        <v>0.3</v>
      </c>
      <c r="J271" s="349">
        <v>0.3</v>
      </c>
      <c r="K271" s="349"/>
      <c r="L271" s="349"/>
      <c r="M271" s="349">
        <v>0.2</v>
      </c>
      <c r="N271" s="349">
        <v>40</v>
      </c>
      <c r="O271" s="351">
        <f t="shared" si="85"/>
        <v>1.8739199999999998</v>
      </c>
      <c r="P271" s="349">
        <v>8</v>
      </c>
      <c r="Q271" s="355">
        <f t="shared" ref="Q271:Q273" si="90">SUM(E271)*P271/100</f>
        <v>0.32479999999999998</v>
      </c>
      <c r="R271" s="358"/>
      <c r="S271" s="349">
        <v>0.4</v>
      </c>
      <c r="T271" s="351">
        <f t="shared" si="86"/>
        <v>3.3987199999999995</v>
      </c>
      <c r="U271" s="351">
        <f t="shared" si="87"/>
        <v>7.4587199999999996</v>
      </c>
      <c r="V271" s="351">
        <f t="shared" si="88"/>
        <v>1.1243519999999998</v>
      </c>
      <c r="W271" s="351">
        <f t="shared" si="89"/>
        <v>8.5830719999999996</v>
      </c>
      <c r="X271" s="760">
        <f t="shared" si="78"/>
        <v>11157.9936</v>
      </c>
      <c r="Y271" s="340"/>
      <c r="Z271" s="340"/>
      <c r="AA271" s="340"/>
    </row>
    <row r="272" spans="1:27" ht="14.25" customHeight="1" x14ac:dyDescent="0.25">
      <c r="A272" s="349">
        <v>76</v>
      </c>
      <c r="B272" s="371" t="s">
        <v>325</v>
      </c>
      <c r="C272" s="348">
        <v>25007</v>
      </c>
      <c r="D272" s="349" t="s">
        <v>59</v>
      </c>
      <c r="E272" s="350">
        <v>4.0599999999999996</v>
      </c>
      <c r="F272" s="349">
        <v>1</v>
      </c>
      <c r="G272" s="349">
        <v>12</v>
      </c>
      <c r="H272" s="349">
        <v>2016</v>
      </c>
      <c r="I272" s="349"/>
      <c r="J272" s="349">
        <v>0.3</v>
      </c>
      <c r="K272" s="349"/>
      <c r="L272" s="349"/>
      <c r="M272" s="349">
        <v>0.2</v>
      </c>
      <c r="N272" s="349">
        <v>40</v>
      </c>
      <c r="O272" s="351">
        <f t="shared" si="85"/>
        <v>1.7539199999999999</v>
      </c>
      <c r="P272" s="349">
        <v>8</v>
      </c>
      <c r="Q272" s="355">
        <f t="shared" si="90"/>
        <v>0.32479999999999998</v>
      </c>
      <c r="R272" s="358"/>
      <c r="S272" s="349">
        <v>0.4</v>
      </c>
      <c r="T272" s="351">
        <f t="shared" si="86"/>
        <v>2.9787199999999996</v>
      </c>
      <c r="U272" s="351">
        <f t="shared" si="87"/>
        <v>7.0387199999999996</v>
      </c>
      <c r="V272" s="351">
        <f t="shared" si="88"/>
        <v>1.052352</v>
      </c>
      <c r="W272" s="351">
        <f t="shared" si="89"/>
        <v>8.0910720000000005</v>
      </c>
      <c r="X272" s="760">
        <f t="shared" si="78"/>
        <v>10518.393600000001</v>
      </c>
      <c r="Y272" s="340"/>
      <c r="Z272" s="340"/>
      <c r="AA272" s="340"/>
    </row>
    <row r="273" spans="1:27" ht="14.25" customHeight="1" x14ac:dyDescent="0.25">
      <c r="A273" s="349">
        <v>77</v>
      </c>
      <c r="B273" s="371" t="s">
        <v>84</v>
      </c>
      <c r="C273" s="348">
        <v>25817</v>
      </c>
      <c r="D273" s="349" t="s">
        <v>59</v>
      </c>
      <c r="E273" s="350">
        <v>4.0599999999999996</v>
      </c>
      <c r="F273" s="349">
        <v>1</v>
      </c>
      <c r="G273" s="349">
        <v>4</v>
      </c>
      <c r="H273" s="349">
        <v>2017</v>
      </c>
      <c r="I273" s="349"/>
      <c r="J273" s="349">
        <v>0.3</v>
      </c>
      <c r="K273" s="349"/>
      <c r="L273" s="349"/>
      <c r="M273" s="349">
        <v>0.2</v>
      </c>
      <c r="N273" s="349">
        <v>40</v>
      </c>
      <c r="O273" s="351">
        <f t="shared" si="85"/>
        <v>1.7052</v>
      </c>
      <c r="P273" s="349">
        <v>5</v>
      </c>
      <c r="Q273" s="355">
        <f t="shared" si="90"/>
        <v>0.20299999999999996</v>
      </c>
      <c r="R273" s="358"/>
      <c r="S273" s="349">
        <v>0.4</v>
      </c>
      <c r="T273" s="351">
        <f t="shared" si="86"/>
        <v>2.8081999999999998</v>
      </c>
      <c r="U273" s="351">
        <f t="shared" si="87"/>
        <v>6.8681999999999999</v>
      </c>
      <c r="V273" s="351">
        <f t="shared" si="88"/>
        <v>1.02312</v>
      </c>
      <c r="W273" s="351">
        <f t="shared" si="89"/>
        <v>7.8913200000000003</v>
      </c>
      <c r="X273" s="760">
        <f t="shared" si="78"/>
        <v>10258.716</v>
      </c>
      <c r="Y273" s="340"/>
      <c r="Z273" s="340"/>
      <c r="AA273" s="340"/>
    </row>
    <row r="274" spans="1:27" ht="14.25" customHeight="1" x14ac:dyDescent="0.25">
      <c r="A274" s="349">
        <v>78</v>
      </c>
      <c r="B274" s="371" t="s">
        <v>326</v>
      </c>
      <c r="C274" s="348">
        <v>28759</v>
      </c>
      <c r="D274" s="349" t="s">
        <v>65</v>
      </c>
      <c r="E274" s="350">
        <v>2.66</v>
      </c>
      <c r="F274" s="349">
        <v>1</v>
      </c>
      <c r="G274" s="349">
        <v>11</v>
      </c>
      <c r="H274" s="349">
        <v>2016</v>
      </c>
      <c r="I274" s="349"/>
      <c r="J274" s="349">
        <v>0.3</v>
      </c>
      <c r="K274" s="349"/>
      <c r="L274" s="349"/>
      <c r="M274" s="349">
        <v>0.2</v>
      </c>
      <c r="N274" s="349">
        <v>40</v>
      </c>
      <c r="O274" s="351">
        <f t="shared" si="85"/>
        <v>1.0640000000000001</v>
      </c>
      <c r="P274" s="349"/>
      <c r="Q274" s="355"/>
      <c r="R274" s="358"/>
      <c r="S274" s="349">
        <v>0.4</v>
      </c>
      <c r="T274" s="351">
        <f t="shared" si="86"/>
        <v>1.964</v>
      </c>
      <c r="U274" s="351">
        <f t="shared" si="87"/>
        <v>4.6240000000000006</v>
      </c>
      <c r="V274" s="351">
        <f t="shared" si="88"/>
        <v>0.63840000000000008</v>
      </c>
      <c r="W274" s="351">
        <f t="shared" si="89"/>
        <v>5.2624000000000004</v>
      </c>
      <c r="X274" s="760">
        <f t="shared" si="78"/>
        <v>6841.1200000000008</v>
      </c>
      <c r="Y274" s="340"/>
      <c r="Z274" s="340"/>
      <c r="AA274" s="340"/>
    </row>
    <row r="275" spans="1:27" ht="14.25" customHeight="1" x14ac:dyDescent="0.25">
      <c r="A275" s="349">
        <v>79</v>
      </c>
      <c r="B275" s="371" t="s">
        <v>327</v>
      </c>
      <c r="C275" s="349" t="s">
        <v>328</v>
      </c>
      <c r="D275" s="349" t="s">
        <v>65</v>
      </c>
      <c r="E275" s="350">
        <v>4.0599999999999996</v>
      </c>
      <c r="F275" s="349">
        <v>1</v>
      </c>
      <c r="G275" s="349">
        <v>12</v>
      </c>
      <c r="H275" s="349">
        <v>2017</v>
      </c>
      <c r="I275" s="349"/>
      <c r="J275" s="349">
        <v>0.3</v>
      </c>
      <c r="K275" s="353">
        <v>0.1</v>
      </c>
      <c r="L275" s="349"/>
      <c r="M275" s="349"/>
      <c r="N275" s="349">
        <v>40</v>
      </c>
      <c r="O275" s="351">
        <f t="shared" si="85"/>
        <v>1.7863999999999998</v>
      </c>
      <c r="P275" s="349">
        <v>10</v>
      </c>
      <c r="Q275" s="355">
        <f t="shared" ref="Q275:Q276" si="91">SUM(E275)*P275/100</f>
        <v>0.40599999999999992</v>
      </c>
      <c r="R275" s="349"/>
      <c r="S275" s="349"/>
      <c r="T275" s="351">
        <f t="shared" si="86"/>
        <v>2.5923999999999996</v>
      </c>
      <c r="U275" s="351">
        <f t="shared" si="87"/>
        <v>6.6523999999999992</v>
      </c>
      <c r="V275" s="351">
        <f t="shared" si="88"/>
        <v>1.0718399999999999</v>
      </c>
      <c r="W275" s="351">
        <f t="shared" si="89"/>
        <v>7.7242399999999991</v>
      </c>
      <c r="X275" s="760">
        <f t="shared" si="78"/>
        <v>10041.511999999999</v>
      </c>
      <c r="Y275" s="340"/>
      <c r="Z275" s="340"/>
      <c r="AA275" s="340"/>
    </row>
    <row r="276" spans="1:27" ht="14.25" customHeight="1" x14ac:dyDescent="0.25">
      <c r="A276" s="349">
        <v>80</v>
      </c>
      <c r="B276" s="371" t="s">
        <v>329</v>
      </c>
      <c r="C276" s="348">
        <v>25123</v>
      </c>
      <c r="D276" s="349" t="s">
        <v>65</v>
      </c>
      <c r="E276" s="350">
        <v>4.0599999999999996</v>
      </c>
      <c r="F276" s="349">
        <v>1</v>
      </c>
      <c r="G276" s="349">
        <v>7</v>
      </c>
      <c r="H276" s="349">
        <v>2017</v>
      </c>
      <c r="I276" s="349"/>
      <c r="J276" s="349">
        <v>0.3</v>
      </c>
      <c r="K276" s="349">
        <v>0.1</v>
      </c>
      <c r="L276" s="349"/>
      <c r="M276" s="349"/>
      <c r="N276" s="349">
        <v>40</v>
      </c>
      <c r="O276" s="351">
        <f t="shared" si="85"/>
        <v>1.7376800000000001</v>
      </c>
      <c r="P276" s="349">
        <v>7</v>
      </c>
      <c r="Q276" s="355">
        <f t="shared" si="91"/>
        <v>0.28420000000000001</v>
      </c>
      <c r="R276" s="349"/>
      <c r="S276" s="349"/>
      <c r="T276" s="351">
        <f t="shared" si="86"/>
        <v>2.4218799999999998</v>
      </c>
      <c r="U276" s="351">
        <f t="shared" si="87"/>
        <v>6.4818799999999994</v>
      </c>
      <c r="V276" s="351">
        <f t="shared" si="88"/>
        <v>1.042608</v>
      </c>
      <c r="W276" s="351">
        <f t="shared" si="89"/>
        <v>7.5244879999999998</v>
      </c>
      <c r="X276" s="760">
        <f t="shared" si="78"/>
        <v>9781.8343999999997</v>
      </c>
      <c r="Y276" s="340"/>
      <c r="Z276" s="340"/>
      <c r="AA276" s="340"/>
    </row>
    <row r="277" spans="1:27" ht="14.25" customHeight="1" x14ac:dyDescent="0.25">
      <c r="A277" s="349">
        <v>81</v>
      </c>
      <c r="B277" s="371" t="s">
        <v>29</v>
      </c>
      <c r="C277" s="349" t="s">
        <v>330</v>
      </c>
      <c r="D277" s="349" t="s">
        <v>65</v>
      </c>
      <c r="E277" s="350">
        <v>2.2599999999999998</v>
      </c>
      <c r="F277" s="349">
        <v>1</v>
      </c>
      <c r="G277" s="349">
        <v>4</v>
      </c>
      <c r="H277" s="349">
        <v>2016</v>
      </c>
      <c r="I277" s="349"/>
      <c r="J277" s="349">
        <v>0.3</v>
      </c>
      <c r="K277" s="349">
        <v>0.1</v>
      </c>
      <c r="L277" s="349"/>
      <c r="M277" s="349"/>
      <c r="N277" s="349">
        <v>40</v>
      </c>
      <c r="O277" s="351">
        <f t="shared" si="85"/>
        <v>0.90399999999999991</v>
      </c>
      <c r="P277" s="349"/>
      <c r="Q277" s="355"/>
      <c r="R277" s="349"/>
      <c r="S277" s="349"/>
      <c r="T277" s="351">
        <f t="shared" si="86"/>
        <v>1.3039999999999998</v>
      </c>
      <c r="U277" s="351">
        <f t="shared" si="87"/>
        <v>3.5639999999999996</v>
      </c>
      <c r="V277" s="351">
        <f t="shared" si="88"/>
        <v>0.54239999999999999</v>
      </c>
      <c r="W277" s="351">
        <f t="shared" si="89"/>
        <v>4.1063999999999998</v>
      </c>
      <c r="X277" s="760">
        <f t="shared" si="78"/>
        <v>5338.32</v>
      </c>
      <c r="Y277" s="340"/>
      <c r="Z277" s="340"/>
      <c r="AA277" s="340"/>
    </row>
    <row r="278" spans="1:27" ht="14.25" customHeight="1" x14ac:dyDescent="0.25">
      <c r="A278" s="349">
        <v>82</v>
      </c>
      <c r="B278" s="371" t="s">
        <v>331</v>
      </c>
      <c r="C278" s="349" t="s">
        <v>332</v>
      </c>
      <c r="D278" s="349" t="s">
        <v>65</v>
      </c>
      <c r="E278" s="350">
        <v>2.86</v>
      </c>
      <c r="F278" s="349">
        <v>15</v>
      </c>
      <c r="G278" s="349">
        <v>4</v>
      </c>
      <c r="H278" s="349">
        <v>2017</v>
      </c>
      <c r="I278" s="349"/>
      <c r="J278" s="349">
        <v>0.3</v>
      </c>
      <c r="K278" s="349">
        <v>0.1</v>
      </c>
      <c r="L278" s="349"/>
      <c r="M278" s="349"/>
      <c r="N278" s="349">
        <v>40</v>
      </c>
      <c r="O278" s="351">
        <f t="shared" si="85"/>
        <v>1.1439999999999999</v>
      </c>
      <c r="P278" s="349"/>
      <c r="Q278" s="355"/>
      <c r="R278" s="349"/>
      <c r="S278" s="349"/>
      <c r="T278" s="351">
        <f t="shared" si="86"/>
        <v>1.544</v>
      </c>
      <c r="U278" s="351">
        <f t="shared" si="87"/>
        <v>4.4039999999999999</v>
      </c>
      <c r="V278" s="351">
        <f t="shared" si="88"/>
        <v>0.68640000000000001</v>
      </c>
      <c r="W278" s="351">
        <f t="shared" si="89"/>
        <v>5.0903999999999998</v>
      </c>
      <c r="X278" s="760">
        <f t="shared" si="78"/>
        <v>6617.5199999999995</v>
      </c>
      <c r="Y278" s="340"/>
      <c r="Z278" s="340"/>
      <c r="AA278" s="340"/>
    </row>
    <row r="279" spans="1:27" ht="14.25" customHeight="1" x14ac:dyDescent="0.25">
      <c r="A279" s="349">
        <v>83</v>
      </c>
      <c r="B279" s="371" t="s">
        <v>333</v>
      </c>
      <c r="C279" s="349" t="s">
        <v>334</v>
      </c>
      <c r="D279" s="349" t="s">
        <v>57</v>
      </c>
      <c r="E279" s="350">
        <v>4.0599999999999996</v>
      </c>
      <c r="F279" s="349">
        <v>1</v>
      </c>
      <c r="G279" s="349">
        <v>10</v>
      </c>
      <c r="H279" s="349">
        <v>2017</v>
      </c>
      <c r="I279" s="349"/>
      <c r="J279" s="349">
        <v>0.3</v>
      </c>
      <c r="K279" s="349"/>
      <c r="L279" s="349"/>
      <c r="M279" s="349">
        <v>0.2</v>
      </c>
      <c r="N279" s="349">
        <v>40</v>
      </c>
      <c r="O279" s="351">
        <f t="shared" si="85"/>
        <v>1.6239999999999999</v>
      </c>
      <c r="P279" s="349"/>
      <c r="Q279" s="355"/>
      <c r="R279" s="349"/>
      <c r="S279" s="349"/>
      <c r="T279" s="351">
        <f t="shared" si="86"/>
        <v>2.1239999999999997</v>
      </c>
      <c r="U279" s="351">
        <f t="shared" si="87"/>
        <v>6.1839999999999993</v>
      </c>
      <c r="V279" s="351">
        <f t="shared" si="88"/>
        <v>0.97439999999999993</v>
      </c>
      <c r="W279" s="351">
        <f t="shared" si="89"/>
        <v>7.1583999999999994</v>
      </c>
      <c r="X279" s="760">
        <f t="shared" si="78"/>
        <v>9305.92</v>
      </c>
      <c r="Y279" s="340"/>
      <c r="Z279" s="340"/>
      <c r="AA279" s="340"/>
    </row>
    <row r="280" spans="1:27" ht="14.25" customHeight="1" x14ac:dyDescent="0.25">
      <c r="A280" s="884" t="s">
        <v>335</v>
      </c>
      <c r="B280" s="885"/>
      <c r="C280" s="765"/>
      <c r="D280" s="349"/>
      <c r="E280" s="350"/>
      <c r="F280" s="349"/>
      <c r="G280" s="349"/>
      <c r="H280" s="349"/>
      <c r="I280" s="349"/>
      <c r="J280" s="349"/>
      <c r="K280" s="349"/>
      <c r="L280" s="349"/>
      <c r="M280" s="349"/>
      <c r="N280" s="349"/>
      <c r="O280" s="351"/>
      <c r="P280" s="349"/>
      <c r="Q280" s="355"/>
      <c r="R280" s="349"/>
      <c r="S280" s="349"/>
      <c r="T280" s="351"/>
      <c r="U280" s="351"/>
      <c r="V280" s="351"/>
      <c r="W280" s="351"/>
      <c r="X280" s="760">
        <f t="shared" si="78"/>
        <v>0</v>
      </c>
      <c r="Y280" s="340"/>
      <c r="Z280" s="340"/>
      <c r="AA280" s="340"/>
    </row>
    <row r="281" spans="1:27" ht="14.25" customHeight="1" x14ac:dyDescent="0.25">
      <c r="A281" s="349">
        <v>84</v>
      </c>
      <c r="B281" s="371" t="s">
        <v>336</v>
      </c>
      <c r="C281" s="348">
        <v>26487</v>
      </c>
      <c r="D281" s="349" t="s">
        <v>64</v>
      </c>
      <c r="E281" s="350">
        <v>4.0599999999999996</v>
      </c>
      <c r="F281" s="349">
        <v>1</v>
      </c>
      <c r="G281" s="349">
        <v>11</v>
      </c>
      <c r="H281" s="349">
        <v>2017</v>
      </c>
      <c r="I281" s="349">
        <v>0.4</v>
      </c>
      <c r="J281" s="349">
        <v>0.3</v>
      </c>
      <c r="K281" s="349"/>
      <c r="L281" s="349"/>
      <c r="M281" s="349">
        <v>0.3</v>
      </c>
      <c r="N281" s="349">
        <v>70</v>
      </c>
      <c r="O281" s="351">
        <f t="shared" ref="O281:O290" si="92">SUM(E281+I281+Q281+R281)*N281%</f>
        <v>3.2925199999999997</v>
      </c>
      <c r="P281" s="349">
        <v>6</v>
      </c>
      <c r="Q281" s="355">
        <f t="shared" ref="Q281" si="93">SUM(E281)*P281/100</f>
        <v>0.24359999999999998</v>
      </c>
      <c r="R281" s="349"/>
      <c r="S281" s="349"/>
      <c r="T281" s="351">
        <f t="shared" ref="T281:T290" si="94">SUM(I281+J281+K281+L281+M281+O281+Q281+R281+S281)</f>
        <v>4.5361199999999995</v>
      </c>
      <c r="U281" s="351">
        <f t="shared" ref="U281:U290" si="95">SUM(E281+T281)</f>
        <v>8.5961199999999991</v>
      </c>
      <c r="V281" s="351">
        <f t="shared" ref="V281:V290" si="96">SUM(E281+I281+Q281+R281)*24/100</f>
        <v>1.1288639999999999</v>
      </c>
      <c r="W281" s="351">
        <f t="shared" ref="W281:W290" si="97">SUM(U281+V281)</f>
        <v>9.7249839999999992</v>
      </c>
      <c r="X281" s="760">
        <f t="shared" si="78"/>
        <v>12642.4792</v>
      </c>
      <c r="Y281" s="340"/>
      <c r="Z281" s="340"/>
      <c r="AA281" s="340"/>
    </row>
    <row r="282" spans="1:27" ht="14.25" customHeight="1" x14ac:dyDescent="0.25">
      <c r="A282" s="349">
        <v>85</v>
      </c>
      <c r="B282" s="371" t="s">
        <v>32</v>
      </c>
      <c r="C282" s="349" t="s">
        <v>337</v>
      </c>
      <c r="D282" s="349" t="s">
        <v>67</v>
      </c>
      <c r="E282" s="350">
        <v>3</v>
      </c>
      <c r="F282" s="349">
        <v>1</v>
      </c>
      <c r="G282" s="349">
        <v>1</v>
      </c>
      <c r="H282" s="349">
        <v>2015</v>
      </c>
      <c r="I282" s="349">
        <v>0.3</v>
      </c>
      <c r="J282" s="349">
        <v>0.3</v>
      </c>
      <c r="K282" s="349"/>
      <c r="L282" s="349"/>
      <c r="M282" s="349">
        <v>0.4</v>
      </c>
      <c r="N282" s="349">
        <v>40</v>
      </c>
      <c r="O282" s="351">
        <f t="shared" si="92"/>
        <v>1.32</v>
      </c>
      <c r="P282" s="349"/>
      <c r="Q282" s="355"/>
      <c r="R282" s="349"/>
      <c r="S282" s="349"/>
      <c r="T282" s="351">
        <f t="shared" si="94"/>
        <v>2.3200000000000003</v>
      </c>
      <c r="U282" s="351">
        <f t="shared" si="95"/>
        <v>5.32</v>
      </c>
      <c r="V282" s="351">
        <f t="shared" si="96"/>
        <v>0.79199999999999993</v>
      </c>
      <c r="W282" s="351">
        <f t="shared" si="97"/>
        <v>6.1120000000000001</v>
      </c>
      <c r="X282" s="760">
        <f t="shared" si="78"/>
        <v>7945.6</v>
      </c>
      <c r="Y282" s="340"/>
      <c r="Z282" s="340"/>
      <c r="AA282" s="340"/>
    </row>
    <row r="283" spans="1:27" x14ac:dyDescent="0.2">
      <c r="A283" s="349">
        <v>86</v>
      </c>
      <c r="B283" s="371" t="s">
        <v>338</v>
      </c>
      <c r="C283" s="349" t="s">
        <v>339</v>
      </c>
      <c r="D283" s="349" t="s">
        <v>64</v>
      </c>
      <c r="E283" s="386">
        <v>2.86</v>
      </c>
      <c r="F283" s="361">
        <v>15</v>
      </c>
      <c r="G283" s="361">
        <v>8</v>
      </c>
      <c r="H283" s="349">
        <v>2016</v>
      </c>
      <c r="I283" s="349"/>
      <c r="J283" s="349">
        <v>0.3</v>
      </c>
      <c r="K283" s="349"/>
      <c r="L283" s="349"/>
      <c r="M283" s="349">
        <v>0.4</v>
      </c>
      <c r="N283" s="349">
        <v>40</v>
      </c>
      <c r="O283" s="351">
        <f t="shared" si="92"/>
        <v>1.1679999999999999</v>
      </c>
      <c r="P283" s="349"/>
      <c r="Q283" s="355"/>
      <c r="R283" s="350">
        <v>0.06</v>
      </c>
      <c r="S283" s="350"/>
      <c r="T283" s="351">
        <f t="shared" si="94"/>
        <v>1.9279999999999999</v>
      </c>
      <c r="U283" s="351">
        <f t="shared" si="95"/>
        <v>4.7880000000000003</v>
      </c>
      <c r="V283" s="351">
        <f t="shared" si="96"/>
        <v>0.70079999999999998</v>
      </c>
      <c r="W283" s="351">
        <f t="shared" si="97"/>
        <v>5.4888000000000003</v>
      </c>
      <c r="X283" s="760">
        <f t="shared" si="78"/>
        <v>7135.4400000000005</v>
      </c>
    </row>
    <row r="284" spans="1:27" x14ac:dyDescent="0.2">
      <c r="A284" s="349">
        <v>87</v>
      </c>
      <c r="B284" s="373" t="s">
        <v>340</v>
      </c>
      <c r="C284" s="363">
        <v>33604</v>
      </c>
      <c r="D284" s="364" t="s">
        <v>341</v>
      </c>
      <c r="E284" s="365">
        <v>2.34</v>
      </c>
      <c r="F284" s="364">
        <v>1</v>
      </c>
      <c r="G284" s="364">
        <v>2</v>
      </c>
      <c r="H284" s="364">
        <v>2017</v>
      </c>
      <c r="I284" s="364"/>
      <c r="J284" s="364">
        <v>0.3</v>
      </c>
      <c r="K284" s="364"/>
      <c r="L284" s="364"/>
      <c r="M284" s="364">
        <v>0.2</v>
      </c>
      <c r="N284" s="364">
        <v>60</v>
      </c>
      <c r="O284" s="351">
        <f t="shared" si="92"/>
        <v>1.4039999999999999</v>
      </c>
      <c r="P284" s="364"/>
      <c r="Q284" s="355"/>
      <c r="R284" s="366"/>
      <c r="S284" s="364"/>
      <c r="T284" s="351">
        <f t="shared" si="94"/>
        <v>1.9039999999999999</v>
      </c>
      <c r="U284" s="351">
        <f t="shared" si="95"/>
        <v>4.2439999999999998</v>
      </c>
      <c r="V284" s="351">
        <f t="shared" si="96"/>
        <v>0.56159999999999999</v>
      </c>
      <c r="W284" s="351">
        <f t="shared" si="97"/>
        <v>4.8056000000000001</v>
      </c>
      <c r="X284" s="760">
        <f t="shared" si="78"/>
        <v>6247.28</v>
      </c>
    </row>
    <row r="285" spans="1:27" x14ac:dyDescent="0.2">
      <c r="A285" s="349">
        <v>88</v>
      </c>
      <c r="B285" s="371" t="s">
        <v>81</v>
      </c>
      <c r="C285" s="349" t="s">
        <v>82</v>
      </c>
      <c r="D285" s="349" t="s">
        <v>64</v>
      </c>
      <c r="E285" s="350">
        <v>4.0599999999999996</v>
      </c>
      <c r="F285" s="349">
        <v>1</v>
      </c>
      <c r="G285" s="349">
        <v>3</v>
      </c>
      <c r="H285" s="349">
        <v>2017</v>
      </c>
      <c r="I285" s="349"/>
      <c r="J285" s="349">
        <v>0.3</v>
      </c>
      <c r="K285" s="349"/>
      <c r="L285" s="349"/>
      <c r="M285" s="349">
        <v>0.3</v>
      </c>
      <c r="N285" s="349">
        <v>70</v>
      </c>
      <c r="O285" s="351">
        <f t="shared" si="92"/>
        <v>3.0409399999999995</v>
      </c>
      <c r="P285" s="349">
        <v>7</v>
      </c>
      <c r="Q285" s="355">
        <f t="shared" ref="Q285" si="98">SUM(E285)*P285/100</f>
        <v>0.28420000000000001</v>
      </c>
      <c r="R285" s="349"/>
      <c r="S285" s="349"/>
      <c r="T285" s="351">
        <f t="shared" si="94"/>
        <v>3.9251399999999999</v>
      </c>
      <c r="U285" s="351">
        <f t="shared" si="95"/>
        <v>7.9851399999999995</v>
      </c>
      <c r="V285" s="351">
        <f t="shared" si="96"/>
        <v>1.042608</v>
      </c>
      <c r="W285" s="351">
        <f t="shared" si="97"/>
        <v>9.027747999999999</v>
      </c>
      <c r="X285" s="760">
        <f t="shared" si="78"/>
        <v>11736.072399999999</v>
      </c>
    </row>
    <row r="286" spans="1:27" x14ac:dyDescent="0.2">
      <c r="A286" s="349">
        <v>89</v>
      </c>
      <c r="B286" s="371" t="s">
        <v>27</v>
      </c>
      <c r="C286" s="349" t="s">
        <v>342</v>
      </c>
      <c r="D286" s="349" t="s">
        <v>64</v>
      </c>
      <c r="E286" s="350">
        <v>2.2599999999999998</v>
      </c>
      <c r="F286" s="349">
        <v>1</v>
      </c>
      <c r="G286" s="349">
        <v>4</v>
      </c>
      <c r="H286" s="349">
        <v>2016</v>
      </c>
      <c r="I286" s="349"/>
      <c r="J286" s="349">
        <v>0.3</v>
      </c>
      <c r="K286" s="349"/>
      <c r="L286" s="349"/>
      <c r="M286" s="362">
        <v>0.3</v>
      </c>
      <c r="N286" s="349">
        <v>70</v>
      </c>
      <c r="O286" s="351">
        <f t="shared" si="92"/>
        <v>1.5819999999999999</v>
      </c>
      <c r="P286" s="349"/>
      <c r="Q286" s="355"/>
      <c r="R286" s="349"/>
      <c r="S286" s="349"/>
      <c r="T286" s="351">
        <f t="shared" si="94"/>
        <v>2.1819999999999999</v>
      </c>
      <c r="U286" s="351">
        <f t="shared" si="95"/>
        <v>4.4420000000000002</v>
      </c>
      <c r="V286" s="351">
        <f t="shared" si="96"/>
        <v>0.54239999999999999</v>
      </c>
      <c r="W286" s="351">
        <f t="shared" si="97"/>
        <v>4.9843999999999999</v>
      </c>
      <c r="X286" s="760">
        <f t="shared" si="78"/>
        <v>6479.72</v>
      </c>
    </row>
    <row r="287" spans="1:27" x14ac:dyDescent="0.2">
      <c r="A287" s="349">
        <v>90</v>
      </c>
      <c r="B287" s="371" t="s">
        <v>343</v>
      </c>
      <c r="C287" s="348">
        <v>32451</v>
      </c>
      <c r="D287" s="349" t="s">
        <v>64</v>
      </c>
      <c r="E287" s="350">
        <v>2.46</v>
      </c>
      <c r="F287" s="349">
        <v>1</v>
      </c>
      <c r="G287" s="349">
        <v>12</v>
      </c>
      <c r="H287" s="349">
        <v>2017</v>
      </c>
      <c r="I287" s="349"/>
      <c r="J287" s="349">
        <v>0.3</v>
      </c>
      <c r="K287" s="349"/>
      <c r="L287" s="349"/>
      <c r="M287" s="349">
        <v>0.4</v>
      </c>
      <c r="N287" s="349">
        <v>40</v>
      </c>
      <c r="O287" s="351">
        <f t="shared" si="92"/>
        <v>0.98399999999999999</v>
      </c>
      <c r="P287" s="349"/>
      <c r="Q287" s="355"/>
      <c r="R287" s="349"/>
      <c r="S287" s="349"/>
      <c r="T287" s="351">
        <f t="shared" si="94"/>
        <v>1.6839999999999999</v>
      </c>
      <c r="U287" s="351">
        <f t="shared" si="95"/>
        <v>4.1440000000000001</v>
      </c>
      <c r="V287" s="351">
        <f t="shared" si="96"/>
        <v>0.59040000000000004</v>
      </c>
      <c r="W287" s="351">
        <f t="shared" si="97"/>
        <v>4.7343999999999999</v>
      </c>
      <c r="X287" s="760">
        <f t="shared" si="78"/>
        <v>6154.72</v>
      </c>
    </row>
    <row r="288" spans="1:27" x14ac:dyDescent="0.2">
      <c r="A288" s="349">
        <v>91</v>
      </c>
      <c r="B288" s="371" t="s">
        <v>344</v>
      </c>
      <c r="C288" s="349" t="s">
        <v>345</v>
      </c>
      <c r="D288" s="349" t="s">
        <v>64</v>
      </c>
      <c r="E288" s="350">
        <v>2.46</v>
      </c>
      <c r="F288" s="349">
        <v>1</v>
      </c>
      <c r="G288" s="349">
        <v>12</v>
      </c>
      <c r="H288" s="349">
        <v>2017</v>
      </c>
      <c r="I288" s="349"/>
      <c r="J288" s="349">
        <v>0.3</v>
      </c>
      <c r="K288" s="349"/>
      <c r="L288" s="349"/>
      <c r="M288" s="362">
        <v>0.2</v>
      </c>
      <c r="N288" s="349">
        <v>60</v>
      </c>
      <c r="O288" s="351">
        <f t="shared" si="92"/>
        <v>1.476</v>
      </c>
      <c r="P288" s="349"/>
      <c r="Q288" s="355"/>
      <c r="R288" s="349"/>
      <c r="S288" s="349"/>
      <c r="T288" s="351">
        <f t="shared" si="94"/>
        <v>1.976</v>
      </c>
      <c r="U288" s="351">
        <f t="shared" si="95"/>
        <v>4.4359999999999999</v>
      </c>
      <c r="V288" s="351">
        <f t="shared" si="96"/>
        <v>0.59040000000000004</v>
      </c>
      <c r="W288" s="351">
        <f t="shared" si="97"/>
        <v>5.0263999999999998</v>
      </c>
      <c r="X288" s="760">
        <f t="shared" si="78"/>
        <v>6534.32</v>
      </c>
    </row>
    <row r="289" spans="1:24" x14ac:dyDescent="0.2">
      <c r="A289" s="349">
        <v>92</v>
      </c>
      <c r="B289" s="371" t="s">
        <v>11</v>
      </c>
      <c r="C289" s="349" t="s">
        <v>58</v>
      </c>
      <c r="D289" s="349" t="s">
        <v>59</v>
      </c>
      <c r="E289" s="350">
        <v>4.0599999999999996</v>
      </c>
      <c r="F289" s="349">
        <v>1</v>
      </c>
      <c r="G289" s="349">
        <v>1</v>
      </c>
      <c r="H289" s="349">
        <v>2016</v>
      </c>
      <c r="I289" s="349"/>
      <c r="J289" s="349">
        <v>0.3</v>
      </c>
      <c r="K289" s="349"/>
      <c r="L289" s="349"/>
      <c r="M289" s="349">
        <v>0.4</v>
      </c>
      <c r="N289" s="349">
        <v>40</v>
      </c>
      <c r="O289" s="351">
        <f t="shared" si="92"/>
        <v>1.6239999999999999</v>
      </c>
      <c r="P289" s="360"/>
      <c r="Q289" s="499"/>
      <c r="R289" s="349"/>
      <c r="S289" s="349"/>
      <c r="T289" s="351">
        <f t="shared" si="94"/>
        <v>2.3239999999999998</v>
      </c>
      <c r="U289" s="351">
        <f t="shared" si="95"/>
        <v>6.3839999999999995</v>
      </c>
      <c r="V289" s="351">
        <f t="shared" si="96"/>
        <v>0.97439999999999993</v>
      </c>
      <c r="W289" s="351">
        <f t="shared" si="97"/>
        <v>7.3583999999999996</v>
      </c>
      <c r="X289" s="760">
        <f t="shared" si="78"/>
        <v>9565.92</v>
      </c>
    </row>
    <row r="290" spans="1:24" x14ac:dyDescent="0.2">
      <c r="A290" s="349">
        <v>93</v>
      </c>
      <c r="B290" s="371" t="s">
        <v>346</v>
      </c>
      <c r="C290" s="349" t="s">
        <v>347</v>
      </c>
      <c r="D290" s="349" t="s">
        <v>57</v>
      </c>
      <c r="E290" s="350">
        <v>4.0599999999999996</v>
      </c>
      <c r="F290" s="349">
        <v>1</v>
      </c>
      <c r="G290" s="349">
        <v>12</v>
      </c>
      <c r="H290" s="349">
        <v>2017</v>
      </c>
      <c r="I290" s="349"/>
      <c r="J290" s="349">
        <v>0.3</v>
      </c>
      <c r="K290" s="349"/>
      <c r="L290" s="349"/>
      <c r="M290" s="349">
        <v>0.2</v>
      </c>
      <c r="N290" s="349">
        <v>40</v>
      </c>
      <c r="O290" s="351">
        <f t="shared" si="92"/>
        <v>1.7539199999999999</v>
      </c>
      <c r="P290" s="349">
        <v>8</v>
      </c>
      <c r="Q290" s="355">
        <f t="shared" ref="Q290" si="99">SUM(E290)*P290/100</f>
        <v>0.32479999999999998</v>
      </c>
      <c r="R290" s="349"/>
      <c r="S290" s="349"/>
      <c r="T290" s="351">
        <f t="shared" si="94"/>
        <v>2.5787199999999997</v>
      </c>
      <c r="U290" s="351">
        <f t="shared" si="95"/>
        <v>6.6387199999999993</v>
      </c>
      <c r="V290" s="351">
        <f t="shared" si="96"/>
        <v>1.052352</v>
      </c>
      <c r="W290" s="351">
        <f t="shared" si="97"/>
        <v>7.6910719999999992</v>
      </c>
      <c r="X290" s="760">
        <f t="shared" si="78"/>
        <v>9998.3935999999994</v>
      </c>
    </row>
    <row r="291" spans="1:24" x14ac:dyDescent="0.2">
      <c r="A291" s="884" t="s">
        <v>348</v>
      </c>
      <c r="B291" s="885"/>
      <c r="C291" s="765"/>
      <c r="D291" s="349"/>
      <c r="E291" s="350"/>
      <c r="F291" s="349"/>
      <c r="G291" s="349"/>
      <c r="H291" s="349"/>
      <c r="I291" s="349"/>
      <c r="J291" s="349"/>
      <c r="K291" s="349"/>
      <c r="L291" s="349"/>
      <c r="M291" s="349"/>
      <c r="N291" s="349"/>
      <c r="O291" s="351"/>
      <c r="P291" s="349"/>
      <c r="Q291" s="355"/>
      <c r="R291" s="349"/>
      <c r="S291" s="349"/>
      <c r="T291" s="351"/>
      <c r="U291" s="351"/>
      <c r="V291" s="351"/>
      <c r="W291" s="351"/>
      <c r="X291" s="760">
        <f t="shared" si="78"/>
        <v>0</v>
      </c>
    </row>
    <row r="292" spans="1:24" x14ac:dyDescent="0.2">
      <c r="A292" s="349">
        <v>94</v>
      </c>
      <c r="B292" s="371" t="s">
        <v>22</v>
      </c>
      <c r="C292" s="348">
        <v>24360</v>
      </c>
      <c r="D292" s="349" t="s">
        <v>60</v>
      </c>
      <c r="E292" s="350">
        <v>3.66</v>
      </c>
      <c r="F292" s="349">
        <v>1</v>
      </c>
      <c r="G292" s="349">
        <v>5</v>
      </c>
      <c r="H292" s="349">
        <v>2016</v>
      </c>
      <c r="I292" s="349">
        <v>0.4</v>
      </c>
      <c r="J292" s="349">
        <v>0.3</v>
      </c>
      <c r="K292" s="349"/>
      <c r="L292" s="349"/>
      <c r="M292" s="349"/>
      <c r="N292" s="349">
        <v>40</v>
      </c>
      <c r="O292" s="351">
        <f t="shared" ref="O292:O301" si="100">SUM(E292+I292+Q292+R292)*N292%</f>
        <v>1.6240000000000003</v>
      </c>
      <c r="P292" s="349"/>
      <c r="Q292" s="355"/>
      <c r="R292" s="349"/>
      <c r="S292" s="349"/>
      <c r="T292" s="351">
        <f t="shared" ref="T292:T301" si="101">SUM(I292+J292+K292+L292+M292+O292+Q292+R292+S292)</f>
        <v>2.3240000000000003</v>
      </c>
      <c r="U292" s="351">
        <f t="shared" ref="U292:U301" si="102">SUM(E292+T292)</f>
        <v>5.984</v>
      </c>
      <c r="V292" s="351">
        <f t="shared" ref="V292:V301" si="103">SUM(E292+I292+Q292+R292)*24/100</f>
        <v>0.97440000000000015</v>
      </c>
      <c r="W292" s="351">
        <f t="shared" ref="W292:W301" si="104">SUM(U292+V292)</f>
        <v>6.9584000000000001</v>
      </c>
      <c r="X292" s="760">
        <f t="shared" si="78"/>
        <v>9045.92</v>
      </c>
    </row>
    <row r="293" spans="1:24" x14ac:dyDescent="0.2">
      <c r="A293" s="349">
        <v>95</v>
      </c>
      <c r="B293" s="371" t="s">
        <v>349</v>
      </c>
      <c r="C293" s="349" t="s">
        <v>350</v>
      </c>
      <c r="D293" s="349" t="s">
        <v>60</v>
      </c>
      <c r="E293" s="350">
        <v>3.86</v>
      </c>
      <c r="F293" s="349">
        <v>1</v>
      </c>
      <c r="G293" s="349">
        <v>5</v>
      </c>
      <c r="H293" s="349">
        <v>2017</v>
      </c>
      <c r="I293" s="349">
        <v>0.3</v>
      </c>
      <c r="J293" s="349">
        <v>0.3</v>
      </c>
      <c r="K293" s="349"/>
      <c r="L293" s="349"/>
      <c r="M293" s="362"/>
      <c r="N293" s="349">
        <v>40</v>
      </c>
      <c r="O293" s="351">
        <f t="shared" si="100"/>
        <v>1.6640000000000001</v>
      </c>
      <c r="P293" s="349"/>
      <c r="Q293" s="355"/>
      <c r="R293" s="349"/>
      <c r="S293" s="349"/>
      <c r="T293" s="351">
        <f t="shared" si="101"/>
        <v>2.2640000000000002</v>
      </c>
      <c r="U293" s="351">
        <f t="shared" si="102"/>
        <v>6.1240000000000006</v>
      </c>
      <c r="V293" s="351">
        <f t="shared" si="103"/>
        <v>0.99840000000000007</v>
      </c>
      <c r="W293" s="351">
        <f t="shared" si="104"/>
        <v>7.1224000000000007</v>
      </c>
      <c r="X293" s="760">
        <f t="shared" si="78"/>
        <v>9259.1200000000008</v>
      </c>
    </row>
    <row r="294" spans="1:24" x14ac:dyDescent="0.2">
      <c r="A294" s="349">
        <v>96</v>
      </c>
      <c r="B294" s="371" t="s">
        <v>351</v>
      </c>
      <c r="C294" s="348">
        <v>32144</v>
      </c>
      <c r="D294" s="349" t="s">
        <v>352</v>
      </c>
      <c r="E294" s="350">
        <v>2.34</v>
      </c>
      <c r="F294" s="349">
        <v>5</v>
      </c>
      <c r="G294" s="349">
        <v>11</v>
      </c>
      <c r="H294" s="349">
        <v>2015</v>
      </c>
      <c r="I294" s="349"/>
      <c r="J294" s="349">
        <v>0.3</v>
      </c>
      <c r="K294" s="349"/>
      <c r="L294" s="349"/>
      <c r="M294" s="362">
        <v>0.2</v>
      </c>
      <c r="N294" s="349">
        <v>40</v>
      </c>
      <c r="O294" s="351">
        <f t="shared" si="100"/>
        <v>0.93599999999999994</v>
      </c>
      <c r="P294" s="349"/>
      <c r="Q294" s="355"/>
      <c r="R294" s="349"/>
      <c r="S294" s="349"/>
      <c r="T294" s="351">
        <f t="shared" si="101"/>
        <v>1.4359999999999999</v>
      </c>
      <c r="U294" s="351">
        <f t="shared" si="102"/>
        <v>3.7759999999999998</v>
      </c>
      <c r="V294" s="351">
        <f t="shared" si="103"/>
        <v>0.56159999999999999</v>
      </c>
      <c r="W294" s="351">
        <f t="shared" si="104"/>
        <v>4.3376000000000001</v>
      </c>
      <c r="X294" s="760">
        <f t="shared" si="78"/>
        <v>5638.88</v>
      </c>
    </row>
    <row r="295" spans="1:24" x14ac:dyDescent="0.2">
      <c r="A295" s="349">
        <v>97</v>
      </c>
      <c r="B295" s="371" t="s">
        <v>353</v>
      </c>
      <c r="C295" s="348">
        <v>25634</v>
      </c>
      <c r="D295" s="349" t="s">
        <v>60</v>
      </c>
      <c r="E295" s="350">
        <v>4.0599999999999996</v>
      </c>
      <c r="F295" s="349">
        <v>1</v>
      </c>
      <c r="G295" s="349">
        <v>10</v>
      </c>
      <c r="H295" s="349">
        <v>2017</v>
      </c>
      <c r="I295" s="349"/>
      <c r="J295" s="349">
        <v>0.3</v>
      </c>
      <c r="K295" s="349"/>
      <c r="L295" s="349"/>
      <c r="M295" s="362"/>
      <c r="N295" s="349">
        <v>40</v>
      </c>
      <c r="O295" s="351">
        <f t="shared" si="100"/>
        <v>1.6239999999999999</v>
      </c>
      <c r="P295" s="349"/>
      <c r="Q295" s="355"/>
      <c r="R295" s="349"/>
      <c r="S295" s="349"/>
      <c r="T295" s="351">
        <f t="shared" si="101"/>
        <v>1.9239999999999999</v>
      </c>
      <c r="U295" s="351">
        <f t="shared" si="102"/>
        <v>5.984</v>
      </c>
      <c r="V295" s="351">
        <f t="shared" si="103"/>
        <v>0.97439999999999993</v>
      </c>
      <c r="W295" s="351">
        <f t="shared" si="104"/>
        <v>6.9584000000000001</v>
      </c>
      <c r="X295" s="760">
        <f t="shared" si="78"/>
        <v>9045.92</v>
      </c>
    </row>
    <row r="296" spans="1:24" x14ac:dyDescent="0.2">
      <c r="A296" s="349">
        <v>98</v>
      </c>
      <c r="B296" s="371" t="s">
        <v>10</v>
      </c>
      <c r="C296" s="348">
        <v>29992</v>
      </c>
      <c r="D296" s="349" t="s">
        <v>60</v>
      </c>
      <c r="E296" s="350">
        <v>2.66</v>
      </c>
      <c r="F296" s="349">
        <v>2</v>
      </c>
      <c r="G296" s="349">
        <v>6</v>
      </c>
      <c r="H296" s="349">
        <v>2016</v>
      </c>
      <c r="I296" s="349"/>
      <c r="J296" s="349">
        <v>0.3</v>
      </c>
      <c r="K296" s="349"/>
      <c r="L296" s="349"/>
      <c r="M296" s="362"/>
      <c r="N296" s="349">
        <v>40</v>
      </c>
      <c r="O296" s="351">
        <f t="shared" si="100"/>
        <v>1.0640000000000001</v>
      </c>
      <c r="P296" s="349"/>
      <c r="Q296" s="355"/>
      <c r="R296" s="349"/>
      <c r="S296" s="349"/>
      <c r="T296" s="351">
        <f t="shared" si="101"/>
        <v>1.3640000000000001</v>
      </c>
      <c r="U296" s="351">
        <f t="shared" si="102"/>
        <v>4.024</v>
      </c>
      <c r="V296" s="351">
        <f t="shared" si="103"/>
        <v>0.63840000000000008</v>
      </c>
      <c r="W296" s="351">
        <f t="shared" si="104"/>
        <v>4.6623999999999999</v>
      </c>
      <c r="X296" s="760">
        <f t="shared" si="78"/>
        <v>6061.12</v>
      </c>
    </row>
    <row r="297" spans="1:24" x14ac:dyDescent="0.2">
      <c r="A297" s="349">
        <v>99</v>
      </c>
      <c r="B297" s="371" t="s">
        <v>354</v>
      </c>
      <c r="C297" s="349" t="s">
        <v>355</v>
      </c>
      <c r="D297" s="349" t="s">
        <v>60</v>
      </c>
      <c r="E297" s="350">
        <v>2.46</v>
      </c>
      <c r="F297" s="349">
        <v>2</v>
      </c>
      <c r="G297" s="349">
        <v>12</v>
      </c>
      <c r="H297" s="349">
        <v>2016</v>
      </c>
      <c r="I297" s="349"/>
      <c r="J297" s="349">
        <v>0.3</v>
      </c>
      <c r="K297" s="349"/>
      <c r="L297" s="349"/>
      <c r="M297" s="362"/>
      <c r="N297" s="349">
        <v>40</v>
      </c>
      <c r="O297" s="351">
        <f t="shared" si="100"/>
        <v>0.98399999999999999</v>
      </c>
      <c r="P297" s="349"/>
      <c r="Q297" s="355"/>
      <c r="R297" s="349"/>
      <c r="S297" s="349"/>
      <c r="T297" s="351">
        <f t="shared" si="101"/>
        <v>1.284</v>
      </c>
      <c r="U297" s="351">
        <f t="shared" si="102"/>
        <v>3.7439999999999998</v>
      </c>
      <c r="V297" s="351">
        <f t="shared" si="103"/>
        <v>0.59040000000000004</v>
      </c>
      <c r="W297" s="351">
        <f t="shared" si="104"/>
        <v>4.3343999999999996</v>
      </c>
      <c r="X297" s="760">
        <f t="shared" si="78"/>
        <v>5634.7199999999993</v>
      </c>
    </row>
    <row r="298" spans="1:24" x14ac:dyDescent="0.2">
      <c r="A298" s="349">
        <v>100</v>
      </c>
      <c r="B298" s="371" t="s">
        <v>14</v>
      </c>
      <c r="C298" s="348">
        <v>33202</v>
      </c>
      <c r="D298" s="349" t="s">
        <v>60</v>
      </c>
      <c r="E298" s="350">
        <v>2.2599999999999998</v>
      </c>
      <c r="F298" s="349">
        <v>13</v>
      </c>
      <c r="G298" s="349">
        <v>4</v>
      </c>
      <c r="H298" s="349">
        <v>2016</v>
      </c>
      <c r="I298" s="349"/>
      <c r="J298" s="349">
        <v>0.3</v>
      </c>
      <c r="K298" s="349"/>
      <c r="L298" s="349"/>
      <c r="M298" s="362"/>
      <c r="N298" s="349">
        <v>40</v>
      </c>
      <c r="O298" s="351">
        <f t="shared" si="100"/>
        <v>0.90399999999999991</v>
      </c>
      <c r="P298" s="349"/>
      <c r="Q298" s="355"/>
      <c r="R298" s="349"/>
      <c r="S298" s="349"/>
      <c r="T298" s="351">
        <f t="shared" si="101"/>
        <v>1.204</v>
      </c>
      <c r="U298" s="351">
        <f t="shared" si="102"/>
        <v>3.4639999999999995</v>
      </c>
      <c r="V298" s="351">
        <f t="shared" si="103"/>
        <v>0.54239999999999999</v>
      </c>
      <c r="W298" s="351">
        <f t="shared" si="104"/>
        <v>4.0063999999999993</v>
      </c>
      <c r="X298" s="760">
        <f t="shared" si="78"/>
        <v>5208.3199999999988</v>
      </c>
    </row>
    <row r="299" spans="1:24" x14ac:dyDescent="0.2">
      <c r="A299" s="349">
        <v>101</v>
      </c>
      <c r="B299" s="371" t="s">
        <v>356</v>
      </c>
      <c r="C299" s="348">
        <v>29955</v>
      </c>
      <c r="D299" s="349" t="s">
        <v>60</v>
      </c>
      <c r="E299" s="350">
        <v>2.66</v>
      </c>
      <c r="F299" s="349">
        <v>1</v>
      </c>
      <c r="G299" s="349">
        <v>11</v>
      </c>
      <c r="H299" s="349">
        <v>2016</v>
      </c>
      <c r="I299" s="349"/>
      <c r="J299" s="349">
        <v>0.3</v>
      </c>
      <c r="K299" s="349"/>
      <c r="L299" s="349"/>
      <c r="M299" s="362"/>
      <c r="N299" s="349">
        <v>40</v>
      </c>
      <c r="O299" s="351">
        <f t="shared" si="100"/>
        <v>1.0640000000000001</v>
      </c>
      <c r="P299" s="349"/>
      <c r="Q299" s="355"/>
      <c r="R299" s="358"/>
      <c r="S299" s="362"/>
      <c r="T299" s="351">
        <f t="shared" si="101"/>
        <v>1.3640000000000001</v>
      </c>
      <c r="U299" s="351">
        <f t="shared" si="102"/>
        <v>4.024</v>
      </c>
      <c r="V299" s="351">
        <f t="shared" si="103"/>
        <v>0.63840000000000008</v>
      </c>
      <c r="W299" s="351">
        <f t="shared" si="104"/>
        <v>4.6623999999999999</v>
      </c>
      <c r="X299" s="760">
        <f t="shared" si="78"/>
        <v>6061.12</v>
      </c>
    </row>
    <row r="300" spans="1:24" x14ac:dyDescent="0.2">
      <c r="A300" s="489">
        <v>102</v>
      </c>
      <c r="B300" s="471" t="s">
        <v>38</v>
      </c>
      <c r="C300" s="472">
        <v>31310</v>
      </c>
      <c r="D300" s="470" t="s">
        <v>60</v>
      </c>
      <c r="E300" s="476">
        <v>2.46</v>
      </c>
      <c r="F300" s="470">
        <v>1</v>
      </c>
      <c r="G300" s="470">
        <v>5</v>
      </c>
      <c r="H300" s="470">
        <v>2016</v>
      </c>
      <c r="I300" s="470"/>
      <c r="J300" s="477">
        <v>0.3</v>
      </c>
      <c r="K300" s="470"/>
      <c r="L300" s="470"/>
      <c r="M300" s="477"/>
      <c r="N300" s="470">
        <v>40</v>
      </c>
      <c r="O300" s="475">
        <f t="shared" si="100"/>
        <v>0.98399999999999999</v>
      </c>
      <c r="P300" s="470"/>
      <c r="Q300" s="473"/>
      <c r="R300" s="474"/>
      <c r="S300" s="470"/>
      <c r="T300" s="475">
        <f t="shared" si="101"/>
        <v>1.284</v>
      </c>
      <c r="U300" s="475">
        <f t="shared" si="102"/>
        <v>3.7439999999999998</v>
      </c>
      <c r="V300" s="475">
        <f t="shared" si="103"/>
        <v>0.59040000000000004</v>
      </c>
      <c r="W300" s="475">
        <f t="shared" si="104"/>
        <v>4.3343999999999996</v>
      </c>
      <c r="X300" s="779">
        <f t="shared" si="78"/>
        <v>5634.7199999999993</v>
      </c>
    </row>
    <row r="301" spans="1:24" x14ac:dyDescent="0.2">
      <c r="A301" s="349">
        <v>103</v>
      </c>
      <c r="B301" s="371" t="s">
        <v>357</v>
      </c>
      <c r="C301" s="348">
        <v>31853</v>
      </c>
      <c r="D301" s="349" t="s">
        <v>60</v>
      </c>
      <c r="E301" s="350">
        <v>2.46</v>
      </c>
      <c r="F301" s="349">
        <v>1</v>
      </c>
      <c r="G301" s="349">
        <v>6</v>
      </c>
      <c r="H301" s="349">
        <v>2017</v>
      </c>
      <c r="I301" s="349"/>
      <c r="J301" s="349">
        <v>0.3</v>
      </c>
      <c r="K301" s="349"/>
      <c r="L301" s="349"/>
      <c r="M301" s="362"/>
      <c r="N301" s="349">
        <v>40</v>
      </c>
      <c r="O301" s="351">
        <f t="shared" si="100"/>
        <v>0.98399999999999999</v>
      </c>
      <c r="P301" s="349"/>
      <c r="Q301" s="355"/>
      <c r="R301" s="358"/>
      <c r="S301" s="349"/>
      <c r="T301" s="351">
        <f t="shared" si="101"/>
        <v>1.284</v>
      </c>
      <c r="U301" s="351">
        <f t="shared" si="102"/>
        <v>3.7439999999999998</v>
      </c>
      <c r="V301" s="351">
        <f t="shared" si="103"/>
        <v>0.59040000000000004</v>
      </c>
      <c r="W301" s="351">
        <f t="shared" si="104"/>
        <v>4.3343999999999996</v>
      </c>
      <c r="X301" s="760">
        <f t="shared" si="78"/>
        <v>5634.7199999999993</v>
      </c>
    </row>
    <row r="302" spans="1:24" x14ac:dyDescent="0.2">
      <c r="A302" s="884" t="s">
        <v>358</v>
      </c>
      <c r="B302" s="885"/>
      <c r="C302" s="765"/>
      <c r="D302" s="349"/>
      <c r="E302" s="350"/>
      <c r="F302" s="349"/>
      <c r="G302" s="349"/>
      <c r="H302" s="349"/>
      <c r="I302" s="349"/>
      <c r="J302" s="349"/>
      <c r="K302" s="349"/>
      <c r="L302" s="349"/>
      <c r="M302" s="349"/>
      <c r="N302" s="349"/>
      <c r="O302" s="351"/>
      <c r="P302" s="349"/>
      <c r="Q302" s="355"/>
      <c r="R302" s="349"/>
      <c r="S302" s="349"/>
      <c r="T302" s="351"/>
      <c r="U302" s="351"/>
      <c r="V302" s="351"/>
      <c r="W302" s="351"/>
      <c r="X302" s="760">
        <f t="shared" si="78"/>
        <v>0</v>
      </c>
    </row>
    <row r="303" spans="1:24" x14ac:dyDescent="0.2">
      <c r="A303" s="349">
        <v>104</v>
      </c>
      <c r="B303" s="371" t="s">
        <v>359</v>
      </c>
      <c r="C303" s="349" t="s">
        <v>360</v>
      </c>
      <c r="D303" s="349" t="s">
        <v>67</v>
      </c>
      <c r="E303" s="350">
        <v>4.9800000000000004</v>
      </c>
      <c r="F303" s="349">
        <v>1</v>
      </c>
      <c r="G303" s="349">
        <v>11</v>
      </c>
      <c r="H303" s="349">
        <v>2015</v>
      </c>
      <c r="I303" s="349">
        <v>0.4</v>
      </c>
      <c r="J303" s="349">
        <v>0.3</v>
      </c>
      <c r="K303" s="349"/>
      <c r="L303" s="349"/>
      <c r="M303" s="349"/>
      <c r="N303" s="349">
        <v>70</v>
      </c>
      <c r="O303" s="351">
        <f>SUM(E303+I303+Q303+R303)*N303%</f>
        <v>3.7660000000000005</v>
      </c>
      <c r="P303" s="349"/>
      <c r="Q303" s="355"/>
      <c r="R303" s="349"/>
      <c r="S303" s="349"/>
      <c r="T303" s="351">
        <f>SUM(I303+J303+K303+L303+M303+O303+Q303+R303+S303)</f>
        <v>4.4660000000000002</v>
      </c>
      <c r="U303" s="351">
        <f>SUM(E303+T303)</f>
        <v>9.4460000000000015</v>
      </c>
      <c r="V303" s="351">
        <f>SUM(E303+I303+Q303+R303)*24/100</f>
        <v>1.2912000000000001</v>
      </c>
      <c r="W303" s="351">
        <f t="shared" ref="W303:W307" si="105">SUM(U303+V303)</f>
        <v>10.737200000000001</v>
      </c>
      <c r="X303" s="760">
        <f t="shared" si="78"/>
        <v>13958.360000000002</v>
      </c>
    </row>
    <row r="304" spans="1:24" x14ac:dyDescent="0.2">
      <c r="A304" s="349">
        <v>105</v>
      </c>
      <c r="B304" s="371" t="s">
        <v>17</v>
      </c>
      <c r="C304" s="348">
        <v>32552</v>
      </c>
      <c r="D304" s="349" t="s">
        <v>59</v>
      </c>
      <c r="E304" s="350">
        <v>2.2599999999999998</v>
      </c>
      <c r="F304" s="349">
        <v>13</v>
      </c>
      <c r="G304" s="349">
        <v>4</v>
      </c>
      <c r="H304" s="349">
        <v>2016</v>
      </c>
      <c r="I304" s="349"/>
      <c r="J304" s="349">
        <v>0.3</v>
      </c>
      <c r="K304" s="349"/>
      <c r="L304" s="349"/>
      <c r="M304" s="349"/>
      <c r="N304" s="349">
        <v>70</v>
      </c>
      <c r="O304" s="351">
        <f>SUM(E304+I304+Q304+R304)*N304%</f>
        <v>1.5819999999999999</v>
      </c>
      <c r="P304" s="349"/>
      <c r="Q304" s="355"/>
      <c r="R304" s="349"/>
      <c r="S304" s="349"/>
      <c r="T304" s="351">
        <f>SUM(I304+J304+K304+L304+M304+O304+Q304+R304+S304)</f>
        <v>1.8819999999999999</v>
      </c>
      <c r="U304" s="351">
        <f>SUM(E304+T304)</f>
        <v>4.1419999999999995</v>
      </c>
      <c r="V304" s="351">
        <f>SUM(E304+I304+Q304+R304)*24/100</f>
        <v>0.54239999999999999</v>
      </c>
      <c r="W304" s="351">
        <f t="shared" si="105"/>
        <v>4.6843999999999992</v>
      </c>
      <c r="X304" s="760">
        <f t="shared" si="78"/>
        <v>6089.7199999999993</v>
      </c>
    </row>
    <row r="305" spans="1:24" x14ac:dyDescent="0.2">
      <c r="A305" s="349">
        <v>106</v>
      </c>
      <c r="B305" s="371" t="s">
        <v>361</v>
      </c>
      <c r="C305" s="349" t="s">
        <v>362</v>
      </c>
      <c r="D305" s="349" t="s">
        <v>57</v>
      </c>
      <c r="E305" s="350">
        <v>2.46</v>
      </c>
      <c r="F305" s="349">
        <v>2</v>
      </c>
      <c r="G305" s="349">
        <v>12</v>
      </c>
      <c r="H305" s="349">
        <v>2016</v>
      </c>
      <c r="I305" s="349"/>
      <c r="J305" s="349">
        <v>0.3</v>
      </c>
      <c r="K305" s="349"/>
      <c r="L305" s="349"/>
      <c r="M305" s="349"/>
      <c r="N305" s="349">
        <v>70</v>
      </c>
      <c r="O305" s="351">
        <f>SUM(E305+I305+Q305+R305)*N305%</f>
        <v>1.722</v>
      </c>
      <c r="P305" s="349"/>
      <c r="Q305" s="355"/>
      <c r="R305" s="349"/>
      <c r="S305" s="349"/>
      <c r="T305" s="351">
        <f>SUM(I305+J305+K305+L305+M305+O305+Q305+R305+S305)</f>
        <v>2.0219999999999998</v>
      </c>
      <c r="U305" s="351">
        <f>SUM(E305+T305)</f>
        <v>4.4819999999999993</v>
      </c>
      <c r="V305" s="351">
        <f>SUM(E305+I305+Q305+R305)*24/100</f>
        <v>0.59040000000000004</v>
      </c>
      <c r="W305" s="351">
        <f t="shared" si="105"/>
        <v>5.0723999999999991</v>
      </c>
      <c r="X305" s="760">
        <f t="shared" si="78"/>
        <v>6594.119999999999</v>
      </c>
    </row>
    <row r="306" spans="1:24" x14ac:dyDescent="0.2">
      <c r="A306" s="349">
        <v>107</v>
      </c>
      <c r="B306" s="371" t="s">
        <v>363</v>
      </c>
      <c r="C306" s="349" t="s">
        <v>364</v>
      </c>
      <c r="D306" s="349" t="s">
        <v>59</v>
      </c>
      <c r="E306" s="350">
        <v>4.0599999999999996</v>
      </c>
      <c r="F306" s="349">
        <v>1</v>
      </c>
      <c r="G306" s="349">
        <v>12</v>
      </c>
      <c r="H306" s="349">
        <v>2017</v>
      </c>
      <c r="I306" s="349"/>
      <c r="J306" s="349">
        <v>0.3</v>
      </c>
      <c r="K306" s="349"/>
      <c r="L306" s="349"/>
      <c r="M306" s="349"/>
      <c r="N306" s="349">
        <v>40</v>
      </c>
      <c r="O306" s="351">
        <f>SUM(E306+I306+Q306+R306)*N306%</f>
        <v>1.6239999999999999</v>
      </c>
      <c r="P306" s="349"/>
      <c r="Q306" s="355"/>
      <c r="R306" s="349"/>
      <c r="S306" s="349"/>
      <c r="T306" s="351">
        <f>SUM(I306+J306+K306+L306+M306+O306+Q306+R306+S306)</f>
        <v>1.9239999999999999</v>
      </c>
      <c r="U306" s="351">
        <f>SUM(E306+T306)</f>
        <v>5.984</v>
      </c>
      <c r="V306" s="351">
        <f>SUM(E306+I306+Q306+R306)*24/100</f>
        <v>0.97439999999999993</v>
      </c>
      <c r="W306" s="351">
        <f t="shared" si="105"/>
        <v>6.9584000000000001</v>
      </c>
      <c r="X306" s="760">
        <f t="shared" si="78"/>
        <v>9045.92</v>
      </c>
    </row>
    <row r="307" spans="1:24" x14ac:dyDescent="0.2">
      <c r="A307" s="349">
        <v>108</v>
      </c>
      <c r="B307" s="471" t="s">
        <v>136</v>
      </c>
      <c r="C307" s="470" t="s">
        <v>365</v>
      </c>
      <c r="D307" s="470">
        <v>16122</v>
      </c>
      <c r="E307" s="476">
        <v>3.63</v>
      </c>
      <c r="F307" s="470">
        <v>1</v>
      </c>
      <c r="G307" s="470">
        <v>12</v>
      </c>
      <c r="H307" s="470">
        <v>2017</v>
      </c>
      <c r="I307" s="470"/>
      <c r="J307" s="477">
        <v>0.3</v>
      </c>
      <c r="K307" s="470"/>
      <c r="L307" s="470"/>
      <c r="M307" s="477"/>
      <c r="N307" s="470">
        <v>40</v>
      </c>
      <c r="O307" s="475">
        <f>SUM(E307+I307+Q307+R307)*N307%</f>
        <v>1.5826799999999999</v>
      </c>
      <c r="P307" s="470">
        <v>9</v>
      </c>
      <c r="Q307" s="475">
        <f t="shared" ref="Q307" si="106">SUM(E307)*P307/100</f>
        <v>0.32669999999999999</v>
      </c>
      <c r="R307" s="470"/>
      <c r="S307" s="470"/>
      <c r="T307" s="475">
        <f>SUM(I307+J307+K307+L307+M307+O307+Q307+R307+S307)</f>
        <v>2.2093799999999999</v>
      </c>
      <c r="U307" s="475">
        <f>SUM(E307+T307)</f>
        <v>5.8393800000000002</v>
      </c>
      <c r="V307" s="475">
        <f>SUM(E307+I307+Q307+R307)*24/100</f>
        <v>0.9496079999999999</v>
      </c>
      <c r="W307" s="475">
        <f t="shared" si="105"/>
        <v>6.7889879999999998</v>
      </c>
      <c r="X307" s="779">
        <f t="shared" si="78"/>
        <v>8825.6844000000001</v>
      </c>
    </row>
    <row r="308" spans="1:24" x14ac:dyDescent="0.2">
      <c r="A308" s="884" t="s">
        <v>404</v>
      </c>
      <c r="B308" s="885"/>
      <c r="C308" s="381"/>
      <c r="D308" s="765"/>
      <c r="E308" s="350"/>
      <c r="F308" s="349"/>
      <c r="G308" s="349"/>
      <c r="H308" s="349"/>
      <c r="I308" s="349"/>
      <c r="J308" s="349"/>
      <c r="K308" s="349"/>
      <c r="L308" s="349"/>
      <c r="M308" s="349"/>
      <c r="N308" s="349"/>
      <c r="O308" s="351"/>
      <c r="P308" s="349"/>
      <c r="Q308" s="774"/>
      <c r="R308" s="349"/>
      <c r="S308" s="349"/>
      <c r="T308" s="351"/>
      <c r="U308" s="351"/>
      <c r="V308" s="351"/>
      <c r="W308" s="351"/>
      <c r="X308" s="760">
        <f t="shared" si="78"/>
        <v>0</v>
      </c>
    </row>
    <row r="309" spans="1:24" x14ac:dyDescent="0.2">
      <c r="A309" s="349">
        <v>109</v>
      </c>
      <c r="B309" s="371" t="s">
        <v>366</v>
      </c>
      <c r="C309" s="348">
        <v>31547</v>
      </c>
      <c r="D309" s="349" t="s">
        <v>112</v>
      </c>
      <c r="E309" s="350">
        <v>2.67</v>
      </c>
      <c r="F309" s="349">
        <v>1</v>
      </c>
      <c r="G309" s="349">
        <v>1</v>
      </c>
      <c r="H309" s="349">
        <v>2016</v>
      </c>
      <c r="I309" s="349">
        <v>0.4</v>
      </c>
      <c r="J309" s="349">
        <v>0.3</v>
      </c>
      <c r="K309" s="349"/>
      <c r="L309" s="349"/>
      <c r="M309" s="349">
        <v>0.2</v>
      </c>
      <c r="N309" s="349">
        <v>70</v>
      </c>
      <c r="O309" s="351">
        <f t="shared" ref="O309:O318" si="107">SUM(E309+I309+Q309+R309)*N309%</f>
        <v>2.1489999999999996</v>
      </c>
      <c r="P309" s="349"/>
      <c r="Q309" s="774"/>
      <c r="R309" s="358"/>
      <c r="S309" s="349">
        <v>0.4</v>
      </c>
      <c r="T309" s="351">
        <f t="shared" ref="T309:T318" si="108">SUM(I309+J309+K309+L309+M309+O309+Q309+R309+S309)</f>
        <v>3.4489999999999994</v>
      </c>
      <c r="U309" s="351">
        <f t="shared" ref="U309:U318" si="109">SUM(E309+T309)</f>
        <v>6.1189999999999998</v>
      </c>
      <c r="V309" s="351">
        <f t="shared" ref="V309:V318" si="110">SUM(E309+I309+Q309+R309)*24/100</f>
        <v>0.7367999999999999</v>
      </c>
      <c r="W309" s="351">
        <f t="shared" ref="W309:W318" si="111">SUM(U309+V309)</f>
        <v>6.8557999999999995</v>
      </c>
      <c r="X309" s="760">
        <f t="shared" si="78"/>
        <v>8912.5399999999991</v>
      </c>
    </row>
    <row r="310" spans="1:24" x14ac:dyDescent="0.2">
      <c r="A310" s="349">
        <v>110</v>
      </c>
      <c r="B310" s="371" t="s">
        <v>367</v>
      </c>
      <c r="C310" s="348">
        <v>33601</v>
      </c>
      <c r="D310" s="349" t="s">
        <v>112</v>
      </c>
      <c r="E310" s="350">
        <v>2.34</v>
      </c>
      <c r="F310" s="349">
        <v>1</v>
      </c>
      <c r="G310" s="349">
        <v>1</v>
      </c>
      <c r="H310" s="349">
        <v>2016</v>
      </c>
      <c r="I310" s="349">
        <v>0.3</v>
      </c>
      <c r="J310" s="349">
        <v>0.3</v>
      </c>
      <c r="K310" s="349"/>
      <c r="L310" s="349"/>
      <c r="M310" s="349">
        <v>0.2</v>
      </c>
      <c r="N310" s="349">
        <v>40</v>
      </c>
      <c r="O310" s="351">
        <f t="shared" si="107"/>
        <v>1.0559999999999998</v>
      </c>
      <c r="P310" s="349"/>
      <c r="Q310" s="774"/>
      <c r="R310" s="358"/>
      <c r="S310" s="349">
        <v>0.4</v>
      </c>
      <c r="T310" s="351">
        <f t="shared" si="108"/>
        <v>2.2559999999999998</v>
      </c>
      <c r="U310" s="351">
        <f t="shared" si="109"/>
        <v>4.5960000000000001</v>
      </c>
      <c r="V310" s="351">
        <f t="shared" si="110"/>
        <v>0.63359999999999994</v>
      </c>
      <c r="W310" s="351">
        <f t="shared" si="111"/>
        <v>5.2295999999999996</v>
      </c>
      <c r="X310" s="760">
        <f t="shared" si="78"/>
        <v>6798.48</v>
      </c>
    </row>
    <row r="311" spans="1:24" x14ac:dyDescent="0.2">
      <c r="A311" s="349">
        <v>111</v>
      </c>
      <c r="B311" s="371" t="s">
        <v>368</v>
      </c>
      <c r="C311" s="348">
        <v>29653</v>
      </c>
      <c r="D311" s="349" t="s">
        <v>59</v>
      </c>
      <c r="E311" s="350">
        <v>2.66</v>
      </c>
      <c r="F311" s="349">
        <v>15</v>
      </c>
      <c r="G311" s="349">
        <v>8</v>
      </c>
      <c r="H311" s="349">
        <v>2016</v>
      </c>
      <c r="I311" s="349"/>
      <c r="J311" s="349">
        <v>0.3</v>
      </c>
      <c r="K311" s="349"/>
      <c r="L311" s="349"/>
      <c r="M311" s="349">
        <v>0.2</v>
      </c>
      <c r="N311" s="349">
        <v>40</v>
      </c>
      <c r="O311" s="351">
        <f t="shared" si="107"/>
        <v>1.0640000000000001</v>
      </c>
      <c r="P311" s="349"/>
      <c r="Q311" s="774"/>
      <c r="R311" s="358"/>
      <c r="S311" s="349">
        <v>0.4</v>
      </c>
      <c r="T311" s="351">
        <f t="shared" si="108"/>
        <v>1.964</v>
      </c>
      <c r="U311" s="351">
        <f t="shared" si="109"/>
        <v>4.6240000000000006</v>
      </c>
      <c r="V311" s="351">
        <f t="shared" si="110"/>
        <v>0.63840000000000008</v>
      </c>
      <c r="W311" s="351">
        <f t="shared" si="111"/>
        <v>5.2624000000000004</v>
      </c>
      <c r="X311" s="760">
        <f t="shared" si="78"/>
        <v>6841.1200000000008</v>
      </c>
    </row>
    <row r="312" spans="1:24" x14ac:dyDescent="0.2">
      <c r="A312" s="349">
        <v>112</v>
      </c>
      <c r="B312" s="371" t="s">
        <v>36</v>
      </c>
      <c r="C312" s="348">
        <v>25431</v>
      </c>
      <c r="D312" s="349" t="s">
        <v>59</v>
      </c>
      <c r="E312" s="350">
        <v>4.0599999999999996</v>
      </c>
      <c r="F312" s="349">
        <v>1</v>
      </c>
      <c r="G312" s="349">
        <v>1</v>
      </c>
      <c r="H312" s="349">
        <v>2016</v>
      </c>
      <c r="I312" s="349"/>
      <c r="J312" s="349">
        <v>0.3</v>
      </c>
      <c r="K312" s="349"/>
      <c r="L312" s="349"/>
      <c r="M312" s="349">
        <v>0.2</v>
      </c>
      <c r="N312" s="349">
        <v>40</v>
      </c>
      <c r="O312" s="351">
        <f t="shared" si="107"/>
        <v>1.6239999999999999</v>
      </c>
      <c r="P312" s="360"/>
      <c r="Q312" s="774"/>
      <c r="R312" s="358"/>
      <c r="S312" s="349">
        <v>0.4</v>
      </c>
      <c r="T312" s="351">
        <f t="shared" si="108"/>
        <v>2.5239999999999996</v>
      </c>
      <c r="U312" s="351">
        <f t="shared" si="109"/>
        <v>6.5839999999999996</v>
      </c>
      <c r="V312" s="351">
        <f t="shared" si="110"/>
        <v>0.97439999999999993</v>
      </c>
      <c r="W312" s="351">
        <f t="shared" si="111"/>
        <v>7.5583999999999998</v>
      </c>
      <c r="X312" s="760">
        <f t="shared" si="78"/>
        <v>9825.92</v>
      </c>
    </row>
    <row r="313" spans="1:24" x14ac:dyDescent="0.2">
      <c r="A313" s="349">
        <v>113</v>
      </c>
      <c r="B313" s="371" t="s">
        <v>369</v>
      </c>
      <c r="C313" s="348">
        <v>26378</v>
      </c>
      <c r="D313" s="349" t="s">
        <v>57</v>
      </c>
      <c r="E313" s="350">
        <v>2.66</v>
      </c>
      <c r="F313" s="349">
        <v>1</v>
      </c>
      <c r="G313" s="349">
        <v>11</v>
      </c>
      <c r="H313" s="349">
        <v>2017</v>
      </c>
      <c r="I313" s="349"/>
      <c r="J313" s="349">
        <v>0.3</v>
      </c>
      <c r="K313" s="349"/>
      <c r="L313" s="349"/>
      <c r="M313" s="349">
        <v>0.2</v>
      </c>
      <c r="N313" s="349">
        <v>70</v>
      </c>
      <c r="O313" s="351">
        <f t="shared" si="107"/>
        <v>1.8619999999999999</v>
      </c>
      <c r="P313" s="349"/>
      <c r="Q313" s="775"/>
      <c r="R313" s="358"/>
      <c r="S313" s="349">
        <v>0.4</v>
      </c>
      <c r="T313" s="351">
        <f t="shared" si="108"/>
        <v>2.762</v>
      </c>
      <c r="U313" s="351">
        <f t="shared" si="109"/>
        <v>5.4220000000000006</v>
      </c>
      <c r="V313" s="351">
        <f t="shared" si="110"/>
        <v>0.63840000000000008</v>
      </c>
      <c r="W313" s="351">
        <f t="shared" si="111"/>
        <v>6.0604000000000005</v>
      </c>
      <c r="X313" s="760">
        <f t="shared" si="78"/>
        <v>7878.52</v>
      </c>
    </row>
    <row r="314" spans="1:24" x14ac:dyDescent="0.2">
      <c r="A314" s="349">
        <v>114</v>
      </c>
      <c r="B314" s="371" t="s">
        <v>370</v>
      </c>
      <c r="C314" s="348">
        <v>31608</v>
      </c>
      <c r="D314" s="349" t="s">
        <v>57</v>
      </c>
      <c r="E314" s="350">
        <v>2.46</v>
      </c>
      <c r="F314" s="349">
        <v>1</v>
      </c>
      <c r="G314" s="349">
        <v>6</v>
      </c>
      <c r="H314" s="349">
        <v>2017</v>
      </c>
      <c r="I314" s="349"/>
      <c r="J314" s="349">
        <v>0.3</v>
      </c>
      <c r="K314" s="349"/>
      <c r="L314" s="349"/>
      <c r="M314" s="349">
        <v>0.2</v>
      </c>
      <c r="N314" s="349">
        <v>40</v>
      </c>
      <c r="O314" s="351">
        <f t="shared" si="107"/>
        <v>0.98399999999999999</v>
      </c>
      <c r="P314" s="349"/>
      <c r="Q314" s="355"/>
      <c r="R314" s="358"/>
      <c r="S314" s="349">
        <v>0.4</v>
      </c>
      <c r="T314" s="351">
        <f t="shared" si="108"/>
        <v>1.8839999999999999</v>
      </c>
      <c r="U314" s="351">
        <f t="shared" si="109"/>
        <v>4.3439999999999994</v>
      </c>
      <c r="V314" s="351">
        <f t="shared" si="110"/>
        <v>0.59040000000000004</v>
      </c>
      <c r="W314" s="351">
        <f t="shared" si="111"/>
        <v>4.9343999999999992</v>
      </c>
      <c r="X314" s="760">
        <f t="shared" si="78"/>
        <v>6414.7199999999993</v>
      </c>
    </row>
    <row r="315" spans="1:24" x14ac:dyDescent="0.2">
      <c r="A315" s="349">
        <v>115</v>
      </c>
      <c r="B315" s="371" t="s">
        <v>371</v>
      </c>
      <c r="C315" s="348">
        <v>28856</v>
      </c>
      <c r="D315" s="349" t="s">
        <v>57</v>
      </c>
      <c r="E315" s="350">
        <v>2.86</v>
      </c>
      <c r="F315" s="349">
        <v>1</v>
      </c>
      <c r="G315" s="349">
        <v>5</v>
      </c>
      <c r="H315" s="349">
        <v>2017</v>
      </c>
      <c r="I315" s="349"/>
      <c r="J315" s="349">
        <v>0.3</v>
      </c>
      <c r="K315" s="349"/>
      <c r="L315" s="349"/>
      <c r="M315" s="349">
        <v>0.2</v>
      </c>
      <c r="N315" s="349">
        <v>40</v>
      </c>
      <c r="O315" s="351">
        <f t="shared" si="107"/>
        <v>1.1439999999999999</v>
      </c>
      <c r="P315" s="349"/>
      <c r="Q315" s="355"/>
      <c r="R315" s="358"/>
      <c r="S315" s="349">
        <v>0.4</v>
      </c>
      <c r="T315" s="351">
        <f t="shared" si="108"/>
        <v>2.044</v>
      </c>
      <c r="U315" s="351">
        <f t="shared" si="109"/>
        <v>4.9039999999999999</v>
      </c>
      <c r="V315" s="351">
        <f t="shared" si="110"/>
        <v>0.68640000000000001</v>
      </c>
      <c r="W315" s="351">
        <f t="shared" si="111"/>
        <v>5.5903999999999998</v>
      </c>
      <c r="X315" s="760">
        <f t="shared" si="78"/>
        <v>7267.5199999999995</v>
      </c>
    </row>
    <row r="316" spans="1:24" x14ac:dyDescent="0.2">
      <c r="A316" s="349">
        <v>116</v>
      </c>
      <c r="B316" s="371" t="s">
        <v>37</v>
      </c>
      <c r="C316" s="348">
        <v>29718</v>
      </c>
      <c r="D316" s="349" t="s">
        <v>64</v>
      </c>
      <c r="E316" s="350">
        <v>2.86</v>
      </c>
      <c r="F316" s="349">
        <v>1</v>
      </c>
      <c r="G316" s="349">
        <v>2</v>
      </c>
      <c r="H316" s="349">
        <v>2016</v>
      </c>
      <c r="I316" s="349"/>
      <c r="J316" s="349">
        <v>0.3</v>
      </c>
      <c r="K316" s="349"/>
      <c r="L316" s="349"/>
      <c r="M316" s="349">
        <v>0.2</v>
      </c>
      <c r="N316" s="349">
        <v>70</v>
      </c>
      <c r="O316" s="351">
        <f t="shared" si="107"/>
        <v>2.0019999999999998</v>
      </c>
      <c r="P316" s="349"/>
      <c r="Q316" s="355"/>
      <c r="R316" s="358"/>
      <c r="S316" s="349">
        <v>0.4</v>
      </c>
      <c r="T316" s="351">
        <f t="shared" si="108"/>
        <v>2.9019999999999997</v>
      </c>
      <c r="U316" s="351">
        <f t="shared" si="109"/>
        <v>5.7619999999999996</v>
      </c>
      <c r="V316" s="351">
        <f t="shared" si="110"/>
        <v>0.68640000000000001</v>
      </c>
      <c r="W316" s="351">
        <f t="shared" si="111"/>
        <v>6.4483999999999995</v>
      </c>
      <c r="X316" s="760">
        <f t="shared" si="78"/>
        <v>8382.92</v>
      </c>
    </row>
    <row r="317" spans="1:24" x14ac:dyDescent="0.2">
      <c r="A317" s="349">
        <v>117</v>
      </c>
      <c r="B317" s="371" t="s">
        <v>372</v>
      </c>
      <c r="C317" s="348">
        <v>31677</v>
      </c>
      <c r="D317" s="349" t="s">
        <v>64</v>
      </c>
      <c r="E317" s="350">
        <v>2.46</v>
      </c>
      <c r="F317" s="349">
        <v>1</v>
      </c>
      <c r="G317" s="349">
        <v>12</v>
      </c>
      <c r="H317" s="349">
        <v>2016</v>
      </c>
      <c r="I317" s="349"/>
      <c r="J317" s="349">
        <v>0.3</v>
      </c>
      <c r="K317" s="349"/>
      <c r="L317" s="349"/>
      <c r="M317" s="349">
        <v>0.2</v>
      </c>
      <c r="N317" s="349">
        <v>70</v>
      </c>
      <c r="O317" s="351">
        <f t="shared" si="107"/>
        <v>1.722</v>
      </c>
      <c r="P317" s="349"/>
      <c r="Q317" s="355"/>
      <c r="R317" s="358"/>
      <c r="S317" s="349">
        <v>0.4</v>
      </c>
      <c r="T317" s="351">
        <f t="shared" si="108"/>
        <v>2.6219999999999999</v>
      </c>
      <c r="U317" s="351">
        <f t="shared" si="109"/>
        <v>5.0819999999999999</v>
      </c>
      <c r="V317" s="351">
        <f t="shared" si="110"/>
        <v>0.59040000000000004</v>
      </c>
      <c r="W317" s="351">
        <f t="shared" si="111"/>
        <v>5.6723999999999997</v>
      </c>
      <c r="X317" s="760">
        <f t="shared" ref="X317:X331" si="112">SUM(W317)*1300</f>
        <v>7374.12</v>
      </c>
    </row>
    <row r="318" spans="1:24" x14ac:dyDescent="0.2">
      <c r="A318" s="349">
        <v>118</v>
      </c>
      <c r="B318" s="371" t="s">
        <v>373</v>
      </c>
      <c r="C318" s="348">
        <v>32139</v>
      </c>
      <c r="D318" s="349" t="s">
        <v>59</v>
      </c>
      <c r="E318" s="350">
        <v>2.66</v>
      </c>
      <c r="F318" s="349">
        <v>1</v>
      </c>
      <c r="G318" s="349">
        <v>11</v>
      </c>
      <c r="H318" s="349">
        <v>2017</v>
      </c>
      <c r="I318" s="349"/>
      <c r="J318" s="349">
        <v>0.3</v>
      </c>
      <c r="K318" s="349"/>
      <c r="L318" s="349"/>
      <c r="M318" s="349">
        <v>0.2</v>
      </c>
      <c r="N318" s="349">
        <v>40</v>
      </c>
      <c r="O318" s="351">
        <f t="shared" si="107"/>
        <v>1.0640000000000001</v>
      </c>
      <c r="P318" s="349"/>
      <c r="Q318" s="355"/>
      <c r="R318" s="358"/>
      <c r="S318" s="349">
        <v>0.4</v>
      </c>
      <c r="T318" s="351">
        <f t="shared" si="108"/>
        <v>1.964</v>
      </c>
      <c r="U318" s="351">
        <f t="shared" si="109"/>
        <v>4.6240000000000006</v>
      </c>
      <c r="V318" s="351">
        <f t="shared" si="110"/>
        <v>0.63840000000000008</v>
      </c>
      <c r="W318" s="351">
        <f t="shared" si="111"/>
        <v>5.2624000000000004</v>
      </c>
      <c r="X318" s="760">
        <f t="shared" si="112"/>
        <v>6841.1200000000008</v>
      </c>
    </row>
    <row r="319" spans="1:24" x14ac:dyDescent="0.2">
      <c r="A319" s="884" t="s">
        <v>374</v>
      </c>
      <c r="B319" s="885"/>
      <c r="C319" s="765"/>
      <c r="D319" s="349"/>
      <c r="E319" s="350"/>
      <c r="F319" s="349"/>
      <c r="G319" s="349"/>
      <c r="H319" s="349"/>
      <c r="I319" s="349"/>
      <c r="J319" s="349"/>
      <c r="K319" s="349"/>
      <c r="L319" s="349"/>
      <c r="M319" s="349"/>
      <c r="N319" s="349"/>
      <c r="O319" s="351"/>
      <c r="P319" s="349"/>
      <c r="Q319" s="355"/>
      <c r="R319" s="358"/>
      <c r="S319" s="349"/>
      <c r="T319" s="351"/>
      <c r="U319" s="351"/>
      <c r="V319" s="351"/>
      <c r="W319" s="351"/>
      <c r="X319" s="760">
        <f t="shared" si="112"/>
        <v>0</v>
      </c>
    </row>
    <row r="320" spans="1:24" x14ac:dyDescent="0.2">
      <c r="A320" s="349">
        <v>119</v>
      </c>
      <c r="B320" s="371" t="s">
        <v>375</v>
      </c>
      <c r="C320" s="348">
        <v>23692</v>
      </c>
      <c r="D320" s="349" t="s">
        <v>59</v>
      </c>
      <c r="E320" s="350">
        <v>4.0599999999999996</v>
      </c>
      <c r="F320" s="349">
        <v>1</v>
      </c>
      <c r="G320" s="349">
        <v>12</v>
      </c>
      <c r="H320" s="349">
        <v>2017</v>
      </c>
      <c r="I320" s="349">
        <v>0.4</v>
      </c>
      <c r="J320" s="349">
        <v>0.3</v>
      </c>
      <c r="K320" s="349"/>
      <c r="L320" s="349"/>
      <c r="M320" s="349">
        <v>0.2</v>
      </c>
      <c r="N320" s="349">
        <v>40</v>
      </c>
      <c r="O320" s="351">
        <f t="shared" ref="O320:O331" si="113">SUM(E320+I320+Q320+R320)*N320%</f>
        <v>1.9463999999999999</v>
      </c>
      <c r="P320" s="349">
        <v>10</v>
      </c>
      <c r="Q320" s="355">
        <f t="shared" ref="Q320" si="114">SUM(E320)*P320/100</f>
        <v>0.40599999999999992</v>
      </c>
      <c r="R320" s="358"/>
      <c r="S320" s="349">
        <v>0.4</v>
      </c>
      <c r="T320" s="351">
        <f t="shared" ref="T320:T331" si="115">SUM(I320+J320+K320+L320+M320+O320+Q320+R320+S320)</f>
        <v>3.6523999999999996</v>
      </c>
      <c r="U320" s="351">
        <f t="shared" ref="U320:U331" si="116">SUM(E320+T320)</f>
        <v>7.7123999999999988</v>
      </c>
      <c r="V320" s="351">
        <f t="shared" ref="V320:V331" si="117">SUM(E320+I320+Q320+R320)*24/100</f>
        <v>1.16784</v>
      </c>
      <c r="W320" s="351">
        <f t="shared" ref="W320:W331" si="118">SUM(U320+V320)</f>
        <v>8.8802399999999988</v>
      </c>
      <c r="X320" s="760">
        <f t="shared" si="112"/>
        <v>11544.311999999998</v>
      </c>
    </row>
    <row r="321" spans="1:24" x14ac:dyDescent="0.2">
      <c r="A321" s="349">
        <v>120</v>
      </c>
      <c r="B321" s="371" t="s">
        <v>376</v>
      </c>
      <c r="C321" s="348">
        <v>31021</v>
      </c>
      <c r="D321" s="349" t="s">
        <v>59</v>
      </c>
      <c r="E321" s="350">
        <v>2.66</v>
      </c>
      <c r="F321" s="349">
        <v>1</v>
      </c>
      <c r="G321" s="349">
        <v>11</v>
      </c>
      <c r="H321" s="349">
        <v>2016</v>
      </c>
      <c r="I321" s="349"/>
      <c r="J321" s="349">
        <v>0.3</v>
      </c>
      <c r="K321" s="349"/>
      <c r="L321" s="349"/>
      <c r="M321" s="349">
        <v>0.2</v>
      </c>
      <c r="N321" s="349">
        <v>40</v>
      </c>
      <c r="O321" s="351">
        <f t="shared" si="113"/>
        <v>1.0640000000000001</v>
      </c>
      <c r="P321" s="349"/>
      <c r="Q321" s="355"/>
      <c r="R321" s="358"/>
      <c r="S321" s="349">
        <v>0.4</v>
      </c>
      <c r="T321" s="351">
        <f t="shared" si="115"/>
        <v>1.964</v>
      </c>
      <c r="U321" s="351">
        <f t="shared" si="116"/>
        <v>4.6240000000000006</v>
      </c>
      <c r="V321" s="351">
        <f t="shared" si="117"/>
        <v>0.63840000000000008</v>
      </c>
      <c r="W321" s="351">
        <f t="shared" si="118"/>
        <v>5.2624000000000004</v>
      </c>
      <c r="X321" s="760">
        <f t="shared" si="112"/>
        <v>6841.1200000000008</v>
      </c>
    </row>
    <row r="322" spans="1:24" x14ac:dyDescent="0.2">
      <c r="A322" s="349">
        <v>121</v>
      </c>
      <c r="B322" s="371" t="s">
        <v>377</v>
      </c>
      <c r="C322" s="348">
        <v>26137</v>
      </c>
      <c r="D322" s="349" t="s">
        <v>112</v>
      </c>
      <c r="E322" s="350">
        <v>3.99</v>
      </c>
      <c r="F322" s="349">
        <v>26</v>
      </c>
      <c r="G322" s="349">
        <v>11</v>
      </c>
      <c r="H322" s="349">
        <v>2016</v>
      </c>
      <c r="I322" s="349">
        <v>0.4</v>
      </c>
      <c r="J322" s="349">
        <v>0.3</v>
      </c>
      <c r="K322" s="349"/>
      <c r="L322" s="349"/>
      <c r="M322" s="349">
        <v>0.2</v>
      </c>
      <c r="N322" s="349">
        <v>40</v>
      </c>
      <c r="O322" s="351">
        <f t="shared" si="113"/>
        <v>1.7560000000000002</v>
      </c>
      <c r="P322" s="349"/>
      <c r="Q322" s="355"/>
      <c r="R322" s="358"/>
      <c r="S322" s="349">
        <v>0.4</v>
      </c>
      <c r="T322" s="351">
        <f t="shared" si="115"/>
        <v>3.056</v>
      </c>
      <c r="U322" s="351">
        <f t="shared" si="116"/>
        <v>7.0460000000000003</v>
      </c>
      <c r="V322" s="351">
        <f t="shared" si="117"/>
        <v>1.0536000000000001</v>
      </c>
      <c r="W322" s="351">
        <f t="shared" si="118"/>
        <v>8.0996000000000006</v>
      </c>
      <c r="X322" s="760">
        <f t="shared" si="112"/>
        <v>10529.480000000001</v>
      </c>
    </row>
    <row r="323" spans="1:24" x14ac:dyDescent="0.2">
      <c r="A323" s="349">
        <v>122</v>
      </c>
      <c r="B323" s="371" t="s">
        <v>378</v>
      </c>
      <c r="C323" s="348">
        <v>22233</v>
      </c>
      <c r="D323" s="349" t="s">
        <v>59</v>
      </c>
      <c r="E323" s="350">
        <v>4.0599999999999996</v>
      </c>
      <c r="F323" s="349">
        <v>1</v>
      </c>
      <c r="G323" s="349">
        <v>12</v>
      </c>
      <c r="H323" s="349">
        <v>2017</v>
      </c>
      <c r="I323" s="349">
        <v>0.3</v>
      </c>
      <c r="J323" s="349">
        <v>0.3</v>
      </c>
      <c r="K323" s="349"/>
      <c r="L323" s="349"/>
      <c r="M323" s="349">
        <v>0.2</v>
      </c>
      <c r="N323" s="349">
        <v>40</v>
      </c>
      <c r="O323" s="351">
        <f t="shared" si="113"/>
        <v>1.8739199999999998</v>
      </c>
      <c r="P323" s="349">
        <v>8</v>
      </c>
      <c r="Q323" s="355">
        <f t="shared" ref="Q323" si="119">SUM(E323)*P323/100</f>
        <v>0.32479999999999998</v>
      </c>
      <c r="R323" s="358"/>
      <c r="S323" s="349">
        <v>0.4</v>
      </c>
      <c r="T323" s="351">
        <f t="shared" si="115"/>
        <v>3.3987199999999995</v>
      </c>
      <c r="U323" s="351">
        <f t="shared" si="116"/>
        <v>7.4587199999999996</v>
      </c>
      <c r="V323" s="351">
        <f t="shared" si="117"/>
        <v>1.1243519999999998</v>
      </c>
      <c r="W323" s="351">
        <f t="shared" si="118"/>
        <v>8.5830719999999996</v>
      </c>
      <c r="X323" s="760">
        <f t="shared" si="112"/>
        <v>11157.9936</v>
      </c>
    </row>
    <row r="324" spans="1:24" x14ac:dyDescent="0.2">
      <c r="A324" s="349">
        <v>123</v>
      </c>
      <c r="B324" s="374" t="s">
        <v>214</v>
      </c>
      <c r="C324" s="367">
        <v>30675</v>
      </c>
      <c r="D324" s="362" t="s">
        <v>59</v>
      </c>
      <c r="E324" s="368">
        <v>2.66</v>
      </c>
      <c r="F324" s="362">
        <v>1</v>
      </c>
      <c r="G324" s="362">
        <v>11</v>
      </c>
      <c r="H324" s="362">
        <v>2017</v>
      </c>
      <c r="I324" s="362"/>
      <c r="J324" s="362">
        <v>0.3</v>
      </c>
      <c r="K324" s="362"/>
      <c r="L324" s="362"/>
      <c r="M324" s="362">
        <v>0.2</v>
      </c>
      <c r="N324" s="353">
        <v>40</v>
      </c>
      <c r="O324" s="351">
        <f t="shared" si="113"/>
        <v>1.0640000000000001</v>
      </c>
      <c r="P324" s="362"/>
      <c r="Q324" s="355"/>
      <c r="R324" s="369"/>
      <c r="S324" s="362">
        <v>0.4</v>
      </c>
      <c r="T324" s="351">
        <f t="shared" si="115"/>
        <v>1.964</v>
      </c>
      <c r="U324" s="351">
        <f t="shared" si="116"/>
        <v>4.6240000000000006</v>
      </c>
      <c r="V324" s="351">
        <f t="shared" si="117"/>
        <v>0.63840000000000008</v>
      </c>
      <c r="W324" s="351">
        <f t="shared" si="118"/>
        <v>5.2624000000000004</v>
      </c>
      <c r="X324" s="760">
        <f t="shared" si="112"/>
        <v>6841.1200000000008</v>
      </c>
    </row>
    <row r="325" spans="1:24" x14ac:dyDescent="0.2">
      <c r="A325" s="349">
        <v>124</v>
      </c>
      <c r="B325" s="371" t="s">
        <v>379</v>
      </c>
      <c r="C325" s="348">
        <v>31250</v>
      </c>
      <c r="D325" s="349" t="s">
        <v>59</v>
      </c>
      <c r="E325" s="350">
        <v>2.46</v>
      </c>
      <c r="F325" s="349">
        <v>1</v>
      </c>
      <c r="G325" s="349">
        <v>10</v>
      </c>
      <c r="H325" s="349">
        <v>2016</v>
      </c>
      <c r="I325" s="349"/>
      <c r="J325" s="349">
        <v>0.3</v>
      </c>
      <c r="K325" s="349"/>
      <c r="L325" s="349"/>
      <c r="M325" s="349">
        <v>0.2</v>
      </c>
      <c r="N325" s="349">
        <v>40</v>
      </c>
      <c r="O325" s="351">
        <f t="shared" si="113"/>
        <v>0.98399999999999999</v>
      </c>
      <c r="P325" s="349"/>
      <c r="Q325" s="355"/>
      <c r="R325" s="358"/>
      <c r="S325" s="349">
        <v>0.4</v>
      </c>
      <c r="T325" s="351">
        <f t="shared" si="115"/>
        <v>1.8839999999999999</v>
      </c>
      <c r="U325" s="351">
        <f t="shared" si="116"/>
        <v>4.3439999999999994</v>
      </c>
      <c r="V325" s="351">
        <f t="shared" si="117"/>
        <v>0.59040000000000004</v>
      </c>
      <c r="W325" s="351">
        <f t="shared" si="118"/>
        <v>4.9343999999999992</v>
      </c>
      <c r="X325" s="760">
        <f t="shared" si="112"/>
        <v>6414.7199999999993</v>
      </c>
    </row>
    <row r="326" spans="1:24" x14ac:dyDescent="0.2">
      <c r="A326" s="349">
        <v>125</v>
      </c>
      <c r="B326" s="371" t="s">
        <v>380</v>
      </c>
      <c r="C326" s="348">
        <v>30904</v>
      </c>
      <c r="D326" s="349" t="s">
        <v>59</v>
      </c>
      <c r="E326" s="350">
        <v>2.46</v>
      </c>
      <c r="F326" s="349">
        <v>1</v>
      </c>
      <c r="G326" s="349">
        <v>10</v>
      </c>
      <c r="H326" s="349">
        <v>2016</v>
      </c>
      <c r="I326" s="349"/>
      <c r="J326" s="349">
        <v>0.3</v>
      </c>
      <c r="K326" s="349"/>
      <c r="L326" s="349"/>
      <c r="M326" s="349">
        <v>0.2</v>
      </c>
      <c r="N326" s="349">
        <v>40</v>
      </c>
      <c r="O326" s="351">
        <f t="shared" si="113"/>
        <v>0.98399999999999999</v>
      </c>
      <c r="P326" s="349"/>
      <c r="Q326" s="355"/>
      <c r="R326" s="358"/>
      <c r="S326" s="349">
        <v>0.4</v>
      </c>
      <c r="T326" s="351">
        <f t="shared" si="115"/>
        <v>1.8839999999999999</v>
      </c>
      <c r="U326" s="351">
        <f t="shared" si="116"/>
        <v>4.3439999999999994</v>
      </c>
      <c r="V326" s="351">
        <f t="shared" si="117"/>
        <v>0.59040000000000004</v>
      </c>
      <c r="W326" s="351">
        <f t="shared" si="118"/>
        <v>4.9343999999999992</v>
      </c>
      <c r="X326" s="760">
        <f t="shared" si="112"/>
        <v>6414.7199999999993</v>
      </c>
    </row>
    <row r="327" spans="1:24" x14ac:dyDescent="0.2">
      <c r="A327" s="349">
        <v>126</v>
      </c>
      <c r="B327" s="371" t="s">
        <v>381</v>
      </c>
      <c r="C327" s="348">
        <v>29874</v>
      </c>
      <c r="D327" s="349" t="s">
        <v>59</v>
      </c>
      <c r="E327" s="350">
        <v>2.46</v>
      </c>
      <c r="F327" s="349">
        <v>1</v>
      </c>
      <c r="G327" s="349">
        <v>6</v>
      </c>
      <c r="H327" s="349">
        <v>2017</v>
      </c>
      <c r="I327" s="349"/>
      <c r="J327" s="349">
        <v>0.3</v>
      </c>
      <c r="K327" s="349"/>
      <c r="L327" s="349"/>
      <c r="M327" s="349">
        <v>0.2</v>
      </c>
      <c r="N327" s="349">
        <v>40</v>
      </c>
      <c r="O327" s="351">
        <f t="shared" si="113"/>
        <v>0.98399999999999999</v>
      </c>
      <c r="P327" s="349"/>
      <c r="Q327" s="355"/>
      <c r="R327" s="358"/>
      <c r="S327" s="349">
        <v>0.4</v>
      </c>
      <c r="T327" s="351">
        <f t="shared" si="115"/>
        <v>1.8839999999999999</v>
      </c>
      <c r="U327" s="351">
        <f t="shared" si="116"/>
        <v>4.3439999999999994</v>
      </c>
      <c r="V327" s="351">
        <f t="shared" si="117"/>
        <v>0.59040000000000004</v>
      </c>
      <c r="W327" s="351">
        <f t="shared" si="118"/>
        <v>4.9343999999999992</v>
      </c>
      <c r="X327" s="760">
        <f t="shared" si="112"/>
        <v>6414.7199999999993</v>
      </c>
    </row>
    <row r="328" spans="1:24" x14ac:dyDescent="0.2">
      <c r="A328" s="349">
        <v>127</v>
      </c>
      <c r="B328" s="371" t="s">
        <v>382</v>
      </c>
      <c r="C328" s="348" t="s">
        <v>383</v>
      </c>
      <c r="D328" s="349" t="s">
        <v>75</v>
      </c>
      <c r="E328" s="350">
        <v>2.67</v>
      </c>
      <c r="F328" s="349">
        <v>1</v>
      </c>
      <c r="G328" s="349">
        <v>11</v>
      </c>
      <c r="H328" s="349">
        <v>2015</v>
      </c>
      <c r="I328" s="349">
        <v>0.3</v>
      </c>
      <c r="J328" s="349">
        <v>0.3</v>
      </c>
      <c r="K328" s="349"/>
      <c r="L328" s="349"/>
      <c r="M328" s="349">
        <v>0.2</v>
      </c>
      <c r="N328" s="349">
        <v>40</v>
      </c>
      <c r="O328" s="351">
        <f t="shared" si="113"/>
        <v>1.1879999999999999</v>
      </c>
      <c r="P328" s="349"/>
      <c r="Q328" s="355"/>
      <c r="R328" s="358"/>
      <c r="S328" s="349">
        <v>0.4</v>
      </c>
      <c r="T328" s="351">
        <f t="shared" si="115"/>
        <v>2.3879999999999999</v>
      </c>
      <c r="U328" s="351">
        <f t="shared" si="116"/>
        <v>5.0579999999999998</v>
      </c>
      <c r="V328" s="351">
        <f t="shared" si="117"/>
        <v>0.71279999999999999</v>
      </c>
      <c r="W328" s="351">
        <f t="shared" si="118"/>
        <v>5.7707999999999995</v>
      </c>
      <c r="X328" s="760">
        <f t="shared" si="112"/>
        <v>7502.0399999999991</v>
      </c>
    </row>
    <row r="329" spans="1:24" x14ac:dyDescent="0.2">
      <c r="A329" s="349">
        <v>128</v>
      </c>
      <c r="B329" s="371" t="s">
        <v>39</v>
      </c>
      <c r="C329" s="348">
        <v>32499</v>
      </c>
      <c r="D329" s="349" t="s">
        <v>75</v>
      </c>
      <c r="E329" s="350">
        <v>2.34</v>
      </c>
      <c r="F329" s="349">
        <v>1</v>
      </c>
      <c r="G329" s="349">
        <v>1</v>
      </c>
      <c r="H329" s="349">
        <v>2015</v>
      </c>
      <c r="I329" s="349"/>
      <c r="J329" s="349">
        <v>0.3</v>
      </c>
      <c r="K329" s="349"/>
      <c r="L329" s="349"/>
      <c r="M329" s="349">
        <v>0.2</v>
      </c>
      <c r="N329" s="349">
        <v>40</v>
      </c>
      <c r="O329" s="351">
        <f t="shared" si="113"/>
        <v>0.93599999999999994</v>
      </c>
      <c r="P329" s="349"/>
      <c r="Q329" s="355"/>
      <c r="R329" s="358"/>
      <c r="S329" s="349">
        <v>0.4</v>
      </c>
      <c r="T329" s="351">
        <f t="shared" si="115"/>
        <v>1.8359999999999999</v>
      </c>
      <c r="U329" s="351">
        <f t="shared" si="116"/>
        <v>4.1760000000000002</v>
      </c>
      <c r="V329" s="351">
        <f t="shared" si="117"/>
        <v>0.56159999999999999</v>
      </c>
      <c r="W329" s="351">
        <f t="shared" si="118"/>
        <v>4.7376000000000005</v>
      </c>
      <c r="X329" s="760">
        <f t="shared" si="112"/>
        <v>6158.880000000001</v>
      </c>
    </row>
    <row r="330" spans="1:24" x14ac:dyDescent="0.2">
      <c r="A330" s="349">
        <v>129</v>
      </c>
      <c r="B330" s="371" t="s">
        <v>384</v>
      </c>
      <c r="C330" s="348">
        <v>26310</v>
      </c>
      <c r="D330" s="349" t="s">
        <v>59</v>
      </c>
      <c r="E330" s="350">
        <v>4.0599999999999996</v>
      </c>
      <c r="F330" s="349">
        <v>1</v>
      </c>
      <c r="G330" s="349">
        <v>10</v>
      </c>
      <c r="H330" s="349">
        <v>2017</v>
      </c>
      <c r="I330" s="349"/>
      <c r="J330" s="349">
        <v>0.3</v>
      </c>
      <c r="K330" s="349"/>
      <c r="L330" s="349"/>
      <c r="M330" s="349">
        <v>0.2</v>
      </c>
      <c r="N330" s="349">
        <v>40</v>
      </c>
      <c r="O330" s="351">
        <f t="shared" si="113"/>
        <v>1.7052</v>
      </c>
      <c r="P330" s="349">
        <v>5</v>
      </c>
      <c r="Q330" s="355">
        <f t="shared" ref="Q330" si="120">SUM(E330)*P330/100</f>
        <v>0.20299999999999996</v>
      </c>
      <c r="R330" s="358"/>
      <c r="S330" s="349">
        <v>0.4</v>
      </c>
      <c r="T330" s="351">
        <f t="shared" si="115"/>
        <v>2.8081999999999998</v>
      </c>
      <c r="U330" s="351">
        <f t="shared" si="116"/>
        <v>6.8681999999999999</v>
      </c>
      <c r="V330" s="351">
        <f t="shared" si="117"/>
        <v>1.02312</v>
      </c>
      <c r="W330" s="351">
        <f t="shared" si="118"/>
        <v>7.8913200000000003</v>
      </c>
      <c r="X330" s="760">
        <f t="shared" si="112"/>
        <v>10258.716</v>
      </c>
    </row>
    <row r="331" spans="1:24" x14ac:dyDescent="0.2">
      <c r="A331" s="349">
        <v>130</v>
      </c>
      <c r="B331" s="371" t="s">
        <v>385</v>
      </c>
      <c r="C331" s="348">
        <v>33533</v>
      </c>
      <c r="D331" s="349" t="s">
        <v>59</v>
      </c>
      <c r="E331" s="350">
        <v>2.06</v>
      </c>
      <c r="F331" s="349">
        <v>1</v>
      </c>
      <c r="G331" s="349">
        <v>7</v>
      </c>
      <c r="H331" s="349">
        <v>2016</v>
      </c>
      <c r="I331" s="349"/>
      <c r="J331" s="349">
        <v>0.3</v>
      </c>
      <c r="K331" s="349"/>
      <c r="L331" s="349"/>
      <c r="M331" s="349">
        <v>0.2</v>
      </c>
      <c r="N331" s="349">
        <v>40</v>
      </c>
      <c r="O331" s="351">
        <f t="shared" si="113"/>
        <v>0.82400000000000007</v>
      </c>
      <c r="P331" s="349"/>
      <c r="Q331" s="349"/>
      <c r="R331" s="349"/>
      <c r="S331" s="358">
        <v>0.4</v>
      </c>
      <c r="T331" s="351">
        <f t="shared" si="115"/>
        <v>1.7240000000000002</v>
      </c>
      <c r="U331" s="351">
        <f t="shared" si="116"/>
        <v>3.7840000000000003</v>
      </c>
      <c r="V331" s="351">
        <f t="shared" si="117"/>
        <v>0.49439999999999995</v>
      </c>
      <c r="W331" s="351">
        <f t="shared" si="118"/>
        <v>4.2784000000000004</v>
      </c>
      <c r="X331" s="760">
        <f t="shared" si="112"/>
        <v>5561.920000000001</v>
      </c>
    </row>
    <row r="332" spans="1:24" x14ac:dyDescent="0.2">
      <c r="A332" s="880" t="s">
        <v>55</v>
      </c>
      <c r="B332" s="881"/>
      <c r="C332" s="376"/>
      <c r="D332" s="376"/>
      <c r="E332" s="377">
        <f>SUM(E188:E331)-0.03</f>
        <v>407.6400000000001</v>
      </c>
      <c r="F332" s="377"/>
      <c r="G332" s="377"/>
      <c r="H332" s="377"/>
      <c r="I332" s="377">
        <f>SUM(I188:I331)</f>
        <v>14.500000000000009</v>
      </c>
      <c r="J332" s="377">
        <f>SUM(J188:J331)</f>
        <v>38.999999999999986</v>
      </c>
      <c r="K332" s="377">
        <f>SUM(K188:K331)</f>
        <v>2.7</v>
      </c>
      <c r="L332" s="377"/>
      <c r="M332" s="377">
        <f>SUM(M188:M331)</f>
        <v>12.699999999999987</v>
      </c>
      <c r="N332" s="377"/>
      <c r="O332" s="378">
        <f>SUM(O188:O331)</f>
        <v>188.20313999999993</v>
      </c>
      <c r="P332" s="377"/>
      <c r="Q332" s="379">
        <f t="shared" ref="Q332:X332" si="121">SUM(Q188:Q331)</f>
        <v>6.7364999999999986</v>
      </c>
      <c r="R332" s="377">
        <f t="shared" si="121"/>
        <v>0.18</v>
      </c>
      <c r="S332" s="377">
        <f t="shared" si="121"/>
        <v>11.200000000000005</v>
      </c>
      <c r="T332" s="377">
        <f t="shared" si="121"/>
        <v>275.21964000000003</v>
      </c>
      <c r="U332" s="377">
        <f t="shared" si="121"/>
        <v>682.88964000000078</v>
      </c>
      <c r="V332" s="377">
        <f t="shared" si="121"/>
        <v>102.98076000000013</v>
      </c>
      <c r="W332" s="379">
        <f t="shared" si="121"/>
        <v>785.87039999999979</v>
      </c>
      <c r="X332" s="780">
        <f t="shared" si="121"/>
        <v>1021631.5199999997</v>
      </c>
    </row>
    <row r="333" spans="1:24" ht="18.75" x14ac:dyDescent="0.3">
      <c r="A333" s="342"/>
      <c r="B333" s="342"/>
      <c r="C333" s="345"/>
      <c r="D333" s="345"/>
      <c r="E333" s="345"/>
      <c r="F333" s="345"/>
      <c r="G333" s="345"/>
      <c r="H333" s="345"/>
      <c r="I333" s="345"/>
      <c r="J333" s="345"/>
      <c r="K333" s="345"/>
      <c r="L333" s="345"/>
      <c r="M333" s="882" t="s">
        <v>406</v>
      </c>
      <c r="N333" s="882"/>
      <c r="O333" s="882"/>
      <c r="P333" s="882"/>
      <c r="Q333" s="882"/>
      <c r="R333" s="882"/>
      <c r="S333" s="882"/>
      <c r="T333" s="882"/>
      <c r="U333" s="882"/>
      <c r="V333" s="882"/>
      <c r="W333" s="882"/>
      <c r="X333" s="882"/>
    </row>
    <row r="334" spans="1:24" ht="19.5" x14ac:dyDescent="0.35">
      <c r="A334" s="387"/>
      <c r="B334" s="387"/>
      <c r="C334" s="387"/>
      <c r="D334" s="387"/>
      <c r="E334" s="387"/>
      <c r="F334" s="387"/>
      <c r="G334" s="387"/>
      <c r="H334" s="387"/>
      <c r="I334" s="387"/>
      <c r="J334" s="387"/>
      <c r="K334" s="387"/>
      <c r="L334" s="769"/>
      <c r="M334" s="769"/>
      <c r="N334" s="769"/>
      <c r="O334" s="769"/>
      <c r="P334" s="769"/>
      <c r="Q334" s="769"/>
      <c r="R334" s="769"/>
      <c r="S334" s="769"/>
      <c r="T334" s="341"/>
      <c r="U334" s="341"/>
      <c r="V334" s="341"/>
      <c r="W334" s="341"/>
      <c r="X334" s="781"/>
    </row>
    <row r="335" spans="1:24" ht="18.75" x14ac:dyDescent="0.3">
      <c r="A335" s="341"/>
      <c r="B335" s="341"/>
      <c r="C335" s="341"/>
      <c r="D335" s="341"/>
      <c r="E335" s="341"/>
      <c r="F335" s="341"/>
      <c r="G335" s="341"/>
      <c r="H335" s="341"/>
      <c r="I335" s="341"/>
      <c r="J335" s="341"/>
      <c r="K335" s="341"/>
      <c r="L335" s="341"/>
      <c r="M335" s="343"/>
      <c r="N335" s="883" t="s">
        <v>386</v>
      </c>
      <c r="O335" s="883"/>
      <c r="P335" s="883"/>
      <c r="Q335" s="883"/>
      <c r="R335" s="883"/>
      <c r="S335" s="883"/>
      <c r="T335" s="883"/>
      <c r="U335" s="883" t="s">
        <v>45</v>
      </c>
      <c r="V335" s="883"/>
      <c r="W335" s="883"/>
      <c r="X335" s="883"/>
    </row>
    <row r="342" spans="1:24" ht="18.75" x14ac:dyDescent="0.3">
      <c r="A342" s="380"/>
      <c r="B342" s="380"/>
      <c r="C342" s="380"/>
      <c r="D342" s="380"/>
      <c r="E342" s="388"/>
      <c r="F342" s="388"/>
      <c r="G342" s="388"/>
      <c r="H342" s="388"/>
      <c r="I342" s="388"/>
      <c r="J342" s="388"/>
      <c r="K342" s="388"/>
      <c r="L342" s="388"/>
      <c r="M342" s="763"/>
      <c r="N342" s="833" t="s">
        <v>35</v>
      </c>
      <c r="O342" s="833"/>
      <c r="P342" s="833"/>
      <c r="Q342" s="833"/>
      <c r="R342" s="833"/>
      <c r="S342" s="833"/>
      <c r="T342" s="833"/>
      <c r="U342" s="833" t="s">
        <v>54</v>
      </c>
      <c r="V342" s="833"/>
      <c r="W342" s="833"/>
      <c r="X342" s="833"/>
    </row>
  </sheetData>
  <mergeCells count="200">
    <mergeCell ref="X143:X145"/>
    <mergeCell ref="E144:E145"/>
    <mergeCell ref="F144:F145"/>
    <mergeCell ref="G144:G145"/>
    <mergeCell ref="H144:H145"/>
    <mergeCell ref="I144:I145"/>
    <mergeCell ref="J144:J145"/>
    <mergeCell ref="K144:K145"/>
    <mergeCell ref="L144:L145"/>
    <mergeCell ref="M144:M145"/>
    <mergeCell ref="N144:O144"/>
    <mergeCell ref="P144:Q144"/>
    <mergeCell ref="R144:R145"/>
    <mergeCell ref="S144:S145"/>
    <mergeCell ref="T144:T145"/>
    <mergeCell ref="A143:A145"/>
    <mergeCell ref="B143:B145"/>
    <mergeCell ref="C143:C145"/>
    <mergeCell ref="D143:D145"/>
    <mergeCell ref="E143:H143"/>
    <mergeCell ref="I143:T143"/>
    <mergeCell ref="U143:U145"/>
    <mergeCell ref="V143:V145"/>
    <mergeCell ref="W143:W145"/>
    <mergeCell ref="X107:X109"/>
    <mergeCell ref="E108:E109"/>
    <mergeCell ref="F108:F109"/>
    <mergeCell ref="G108:G109"/>
    <mergeCell ref="H108:H109"/>
    <mergeCell ref="I108:I109"/>
    <mergeCell ref="J108:J109"/>
    <mergeCell ref="K108:K109"/>
    <mergeCell ref="L108:L109"/>
    <mergeCell ref="M108:M109"/>
    <mergeCell ref="N108:O108"/>
    <mergeCell ref="P108:Q108"/>
    <mergeCell ref="R108:R109"/>
    <mergeCell ref="S108:S109"/>
    <mergeCell ref="T108:T109"/>
    <mergeCell ref="A107:A109"/>
    <mergeCell ref="B107:B109"/>
    <mergeCell ref="C107:C109"/>
    <mergeCell ref="D107:D109"/>
    <mergeCell ref="E107:H107"/>
    <mergeCell ref="I107:T107"/>
    <mergeCell ref="U107:U109"/>
    <mergeCell ref="V107:V109"/>
    <mergeCell ref="W107:W109"/>
    <mergeCell ref="V71:V73"/>
    <mergeCell ref="W71:W73"/>
    <mergeCell ref="X71:X73"/>
    <mergeCell ref="E72:E73"/>
    <mergeCell ref="F72:F73"/>
    <mergeCell ref="G72:G73"/>
    <mergeCell ref="H72:H73"/>
    <mergeCell ref="I72:I73"/>
    <mergeCell ref="J72:J73"/>
    <mergeCell ref="K72:K73"/>
    <mergeCell ref="L72:L73"/>
    <mergeCell ref="M72:M73"/>
    <mergeCell ref="N72:O72"/>
    <mergeCell ref="P72:Q72"/>
    <mergeCell ref="R72:R73"/>
    <mergeCell ref="S72:S73"/>
    <mergeCell ref="T72:T73"/>
    <mergeCell ref="B35:B37"/>
    <mergeCell ref="C35:C37"/>
    <mergeCell ref="D35:D37"/>
    <mergeCell ref="E35:H35"/>
    <mergeCell ref="I35:T35"/>
    <mergeCell ref="U35:U37"/>
    <mergeCell ref="V35:V37"/>
    <mergeCell ref="W35:W37"/>
    <mergeCell ref="X35:X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O36"/>
    <mergeCell ref="P36:Q36"/>
    <mergeCell ref="R36:R37"/>
    <mergeCell ref="S36:S37"/>
    <mergeCell ref="T36:T37"/>
    <mergeCell ref="A1:G1"/>
    <mergeCell ref="A2:G2"/>
    <mergeCell ref="A6:X6"/>
    <mergeCell ref="A4:X4"/>
    <mergeCell ref="A5:X5"/>
    <mergeCell ref="N1:X1"/>
    <mergeCell ref="N2:X2"/>
    <mergeCell ref="K8:K9"/>
    <mergeCell ref="A29:B29"/>
    <mergeCell ref="W7:W9"/>
    <mergeCell ref="A7:A9"/>
    <mergeCell ref="T8:T9"/>
    <mergeCell ref="B7:B9"/>
    <mergeCell ref="R8:R9"/>
    <mergeCell ref="S8:S9"/>
    <mergeCell ref="E8:E9"/>
    <mergeCell ref="F8:F9"/>
    <mergeCell ref="I8:I9"/>
    <mergeCell ref="A178:G178"/>
    <mergeCell ref="N178:X178"/>
    <mergeCell ref="A179:G179"/>
    <mergeCell ref="N179:X179"/>
    <mergeCell ref="A38:B38"/>
    <mergeCell ref="A112:B112"/>
    <mergeCell ref="N176:T176"/>
    <mergeCell ref="U176:X176"/>
    <mergeCell ref="M167:X167"/>
    <mergeCell ref="N169:T169"/>
    <mergeCell ref="U169:X169"/>
    <mergeCell ref="A71:A73"/>
    <mergeCell ref="B71:B73"/>
    <mergeCell ref="C71:C73"/>
    <mergeCell ref="D71:D73"/>
    <mergeCell ref="E71:H71"/>
    <mergeCell ref="I71:T71"/>
    <mergeCell ref="U71:U73"/>
    <mergeCell ref="A166:B166"/>
    <mergeCell ref="A133:B133"/>
    <mergeCell ref="A138:B138"/>
    <mergeCell ref="A152:B152"/>
    <mergeCell ref="A35:A37"/>
    <mergeCell ref="A181:X181"/>
    <mergeCell ref="M8:M9"/>
    <mergeCell ref="I7:T7"/>
    <mergeCell ref="A123:B123"/>
    <mergeCell ref="A97:B97"/>
    <mergeCell ref="A84:B84"/>
    <mergeCell ref="A74:B74"/>
    <mergeCell ref="A41:B41"/>
    <mergeCell ref="A57:B57"/>
    <mergeCell ref="C7:C9"/>
    <mergeCell ref="D7:D9"/>
    <mergeCell ref="L8:L9"/>
    <mergeCell ref="A24:B24"/>
    <mergeCell ref="A16:B16"/>
    <mergeCell ref="A10:B10"/>
    <mergeCell ref="E7:H7"/>
    <mergeCell ref="J8:J9"/>
    <mergeCell ref="X7:X9"/>
    <mergeCell ref="U7:U9"/>
    <mergeCell ref="V7:V9"/>
    <mergeCell ref="G8:G9"/>
    <mergeCell ref="H8:H9"/>
    <mergeCell ref="N8:O8"/>
    <mergeCell ref="P8:Q8"/>
    <mergeCell ref="A182:X182"/>
    <mergeCell ref="A183:X183"/>
    <mergeCell ref="A184:A186"/>
    <mergeCell ref="B184:B186"/>
    <mergeCell ref="C184:C186"/>
    <mergeCell ref="D184:D186"/>
    <mergeCell ref="E184:H184"/>
    <mergeCell ref="I184:T184"/>
    <mergeCell ref="U184:U186"/>
    <mergeCell ref="V184:V186"/>
    <mergeCell ref="W184:W186"/>
    <mergeCell ref="X184:X186"/>
    <mergeCell ref="E185:E186"/>
    <mergeCell ref="F185:F186"/>
    <mergeCell ref="G185:G186"/>
    <mergeCell ref="H185:H186"/>
    <mergeCell ref="N185:O185"/>
    <mergeCell ref="P185:Q185"/>
    <mergeCell ref="R185:R186"/>
    <mergeCell ref="S185:S186"/>
    <mergeCell ref="T185:T186"/>
    <mergeCell ref="I185:I186"/>
    <mergeCell ref="J185:J186"/>
    <mergeCell ref="K185:K186"/>
    <mergeCell ref="L185:L186"/>
    <mergeCell ref="M185:M186"/>
    <mergeCell ref="A215:B215"/>
    <mergeCell ref="A231:B231"/>
    <mergeCell ref="A246:B246"/>
    <mergeCell ref="A256:B256"/>
    <mergeCell ref="A269:B269"/>
    <mergeCell ref="A187:B187"/>
    <mergeCell ref="A193:B193"/>
    <mergeCell ref="A201:B201"/>
    <mergeCell ref="A207:B207"/>
    <mergeCell ref="A212:B212"/>
    <mergeCell ref="A332:B332"/>
    <mergeCell ref="M333:X333"/>
    <mergeCell ref="N335:T335"/>
    <mergeCell ref="U335:X335"/>
    <mergeCell ref="N342:T342"/>
    <mergeCell ref="U342:X342"/>
    <mergeCell ref="A280:B280"/>
    <mergeCell ref="A291:B291"/>
    <mergeCell ref="A302:B302"/>
    <mergeCell ref="A308:B308"/>
    <mergeCell ref="A319:B319"/>
  </mergeCells>
  <pageMargins left="0" right="0" top="0.55118110236220474" bottom="0.55118110236220474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workbookViewId="0">
      <selection activeCell="H52" sqref="H52"/>
    </sheetView>
  </sheetViews>
  <sheetFormatPr defaultRowHeight="15" x14ac:dyDescent="0.25"/>
  <cols>
    <col min="1" max="1" width="2.75" customWidth="1"/>
    <col min="2" max="2" width="17.5" style="18" customWidth="1"/>
    <col min="3" max="3" width="10.125" style="16" customWidth="1"/>
    <col min="4" max="4" width="9.875" style="16" customWidth="1"/>
    <col min="5" max="5" width="6.25" style="16" customWidth="1"/>
    <col min="6" max="6" width="8.875" style="16" customWidth="1"/>
    <col min="7" max="7" width="6.875" style="16" customWidth="1"/>
    <col min="8" max="8" width="9.625" style="16" customWidth="1"/>
    <col min="9" max="9" width="6" style="16" customWidth="1"/>
    <col min="10" max="10" width="5.5" style="16" customWidth="1"/>
    <col min="11" max="11" width="5.375" style="16" customWidth="1"/>
    <col min="12" max="13" width="5.125" style="16" customWidth="1"/>
    <col min="14" max="14" width="9.125" style="16" bestFit="1" customWidth="1"/>
    <col min="15" max="15" width="11.375" style="16" customWidth="1"/>
    <col min="16" max="16" width="10.375" style="131" customWidth="1"/>
  </cols>
  <sheetData>
    <row r="1" spans="1:21" ht="20.25" customHeight="1" x14ac:dyDescent="0.2">
      <c r="A1" s="952" t="s">
        <v>94</v>
      </c>
      <c r="B1" s="952"/>
      <c r="C1" s="952"/>
      <c r="D1" s="952"/>
      <c r="E1" s="335"/>
      <c r="F1" s="120"/>
      <c r="G1" s="120"/>
      <c r="H1" s="953" t="s">
        <v>49</v>
      </c>
      <c r="I1" s="953"/>
      <c r="J1" s="953"/>
      <c r="K1" s="953"/>
      <c r="L1" s="953"/>
      <c r="M1" s="953"/>
      <c r="N1" s="953"/>
      <c r="O1" s="953"/>
      <c r="P1" s="953"/>
    </row>
    <row r="2" spans="1:21" ht="20.25" customHeight="1" x14ac:dyDescent="0.2">
      <c r="A2" s="954" t="s">
        <v>86</v>
      </c>
      <c r="B2" s="954"/>
      <c r="C2" s="954"/>
      <c r="D2" s="954"/>
      <c r="E2" s="335"/>
      <c r="F2" s="120"/>
      <c r="G2" s="120"/>
      <c r="H2" s="953" t="s">
        <v>95</v>
      </c>
      <c r="I2" s="953"/>
      <c r="J2" s="953"/>
      <c r="K2" s="953"/>
      <c r="L2" s="953"/>
      <c r="M2" s="953"/>
      <c r="N2" s="953"/>
      <c r="O2" s="953"/>
      <c r="P2" s="953"/>
    </row>
    <row r="3" spans="1:21" ht="20.25" customHeight="1" x14ac:dyDescent="0.3">
      <c r="A3" s="121"/>
      <c r="B3" s="121"/>
      <c r="C3" s="121"/>
      <c r="D3" s="121"/>
      <c r="E3" s="335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1:21" ht="20.25" customHeight="1" x14ac:dyDescent="0.25">
      <c r="A4" s="955" t="s">
        <v>217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2"/>
      <c r="R4" s="2"/>
      <c r="S4" s="2"/>
      <c r="T4" s="2"/>
      <c r="U4" s="2"/>
    </row>
    <row r="5" spans="1:21" ht="20.25" customHeight="1" thickBot="1" x14ac:dyDescent="0.3"/>
    <row r="6" spans="1:21" ht="16.5" customHeight="1" thickTop="1" x14ac:dyDescent="0.2">
      <c r="A6" s="938" t="s">
        <v>1</v>
      </c>
      <c r="B6" s="940" t="s">
        <v>2</v>
      </c>
      <c r="C6" s="940" t="s">
        <v>69</v>
      </c>
      <c r="D6" s="940" t="s">
        <v>70</v>
      </c>
      <c r="E6" s="931" t="s">
        <v>3</v>
      </c>
      <c r="F6" s="936" t="s">
        <v>71</v>
      </c>
      <c r="G6" s="931" t="s">
        <v>72</v>
      </c>
      <c r="H6" s="936" t="s">
        <v>71</v>
      </c>
      <c r="I6" s="931" t="s">
        <v>73</v>
      </c>
      <c r="J6" s="927" t="s">
        <v>5</v>
      </c>
      <c r="K6" s="928"/>
      <c r="L6" s="927" t="s">
        <v>4</v>
      </c>
      <c r="M6" s="928"/>
      <c r="N6" s="931" t="s">
        <v>6</v>
      </c>
      <c r="O6" s="931" t="s">
        <v>93</v>
      </c>
      <c r="P6" s="932" t="s">
        <v>79</v>
      </c>
    </row>
    <row r="7" spans="1:21" ht="14.25" customHeight="1" x14ac:dyDescent="0.2">
      <c r="A7" s="939"/>
      <c r="B7" s="857"/>
      <c r="C7" s="857"/>
      <c r="D7" s="857"/>
      <c r="E7" s="859"/>
      <c r="F7" s="937"/>
      <c r="G7" s="859"/>
      <c r="H7" s="937"/>
      <c r="I7" s="859"/>
      <c r="J7" s="929"/>
      <c r="K7" s="930"/>
      <c r="L7" s="929"/>
      <c r="M7" s="930"/>
      <c r="N7" s="859"/>
      <c r="O7" s="859"/>
      <c r="P7" s="933"/>
    </row>
    <row r="8" spans="1:21" ht="14.25" customHeight="1" x14ac:dyDescent="0.2">
      <c r="A8" s="939"/>
      <c r="B8" s="857"/>
      <c r="C8" s="857"/>
      <c r="D8" s="857"/>
      <c r="E8" s="859"/>
      <c r="F8" s="937"/>
      <c r="G8" s="859"/>
      <c r="H8" s="937"/>
      <c r="I8" s="859"/>
      <c r="J8" s="847" t="s">
        <v>9</v>
      </c>
      <c r="K8" s="847" t="s">
        <v>8</v>
      </c>
      <c r="L8" s="847" t="s">
        <v>7</v>
      </c>
      <c r="M8" s="847" t="s">
        <v>8</v>
      </c>
      <c r="N8" s="859"/>
      <c r="O8" s="859"/>
      <c r="P8" s="933"/>
    </row>
    <row r="9" spans="1:21" ht="14.25" customHeight="1" x14ac:dyDescent="0.2">
      <c r="A9" s="939"/>
      <c r="B9" s="857"/>
      <c r="C9" s="857"/>
      <c r="D9" s="857"/>
      <c r="E9" s="859"/>
      <c r="F9" s="937"/>
      <c r="G9" s="859"/>
      <c r="H9" s="937"/>
      <c r="I9" s="859"/>
      <c r="J9" s="935"/>
      <c r="K9" s="935"/>
      <c r="L9" s="935"/>
      <c r="M9" s="935"/>
      <c r="N9" s="854"/>
      <c r="O9" s="859"/>
      <c r="P9" s="934"/>
    </row>
    <row r="10" spans="1:21" ht="29.25" customHeight="1" x14ac:dyDescent="0.2">
      <c r="A10" s="139">
        <v>1</v>
      </c>
      <c r="B10" s="141" t="s">
        <v>30</v>
      </c>
      <c r="C10" s="8">
        <v>24233</v>
      </c>
      <c r="D10" s="761" t="s">
        <v>66</v>
      </c>
      <c r="E10" s="11">
        <v>5.42</v>
      </c>
      <c r="F10" s="8">
        <v>42005</v>
      </c>
      <c r="G10" s="11">
        <v>5.76</v>
      </c>
      <c r="H10" s="195" t="s">
        <v>391</v>
      </c>
      <c r="I10" s="30">
        <v>0.34</v>
      </c>
      <c r="J10" s="24"/>
      <c r="K10" s="24"/>
      <c r="L10" s="24">
        <v>40</v>
      </c>
      <c r="M10" s="25">
        <f t="shared" ref="M10" si="0">SUM(I10+K10)*L10/100</f>
        <v>0.13600000000000001</v>
      </c>
      <c r="N10" s="25">
        <f t="shared" ref="N10" si="1">SUM(I10+K10)*24/100</f>
        <v>8.1600000000000006E-2</v>
      </c>
      <c r="O10" s="108">
        <f t="shared" ref="O10" si="2">SUM(I10+K10+M10+N10)*1300000</f>
        <v>724880.00000000012</v>
      </c>
      <c r="P10" s="196" t="s">
        <v>517</v>
      </c>
    </row>
    <row r="11" spans="1:21" x14ac:dyDescent="0.25">
      <c r="A11" s="21">
        <v>2</v>
      </c>
      <c r="B11" s="22" t="s">
        <v>10</v>
      </c>
      <c r="C11" s="11" t="s">
        <v>56</v>
      </c>
      <c r="D11" s="11" t="s">
        <v>57</v>
      </c>
      <c r="E11" s="11">
        <v>3.06</v>
      </c>
      <c r="F11" s="8">
        <v>42430</v>
      </c>
      <c r="G11" s="11">
        <v>3.26</v>
      </c>
      <c r="H11" s="8">
        <v>43160</v>
      </c>
      <c r="I11" s="23">
        <v>0.20000000000000018</v>
      </c>
      <c r="J11" s="24"/>
      <c r="K11" s="24"/>
      <c r="L11" s="24">
        <v>40</v>
      </c>
      <c r="M11" s="25">
        <f>SUM(I11+K11)*L11/100</f>
        <v>8.0000000000000071E-2</v>
      </c>
      <c r="N11" s="25">
        <f>SUM(I11+K11)*24/100</f>
        <v>4.8000000000000043E-2</v>
      </c>
      <c r="O11" s="108">
        <f>SUM(I11+K11+M11+N11)*1300000</f>
        <v>426400.00000000041</v>
      </c>
      <c r="P11" s="132"/>
    </row>
    <row r="12" spans="1:21" x14ac:dyDescent="0.25">
      <c r="A12" s="139">
        <v>3</v>
      </c>
      <c r="B12" s="22" t="s">
        <v>11</v>
      </c>
      <c r="C12" s="11" t="s">
        <v>58</v>
      </c>
      <c r="D12" s="11" t="s">
        <v>59</v>
      </c>
      <c r="E12" s="11">
        <v>4.0599999999999996</v>
      </c>
      <c r="F12" s="8">
        <v>42370</v>
      </c>
      <c r="G12" s="11">
        <v>4.0599999999999996</v>
      </c>
      <c r="H12" s="8">
        <v>43101</v>
      </c>
      <c r="I12" s="23"/>
      <c r="J12" s="24">
        <v>5</v>
      </c>
      <c r="K12" s="24">
        <f t="shared" ref="K12:K41" si="3">SUM(E12)*J12/100</f>
        <v>0.20299999999999996</v>
      </c>
      <c r="L12" s="24">
        <v>40</v>
      </c>
      <c r="M12" s="25">
        <f t="shared" ref="M12:M48" si="4">SUM(I12+K12)*L12/100</f>
        <v>8.1199999999999981E-2</v>
      </c>
      <c r="N12" s="25">
        <f t="shared" ref="N12:N48" si="5">SUM(I12+K12)*24/100</f>
        <v>4.8719999999999992E-2</v>
      </c>
      <c r="O12" s="108">
        <f t="shared" ref="O12:O48" si="6">SUM(I12+K12+M12+N12)*1300000</f>
        <v>432795.99999999994</v>
      </c>
      <c r="P12" s="132"/>
    </row>
    <row r="13" spans="1:21" ht="27" x14ac:dyDescent="0.2">
      <c r="A13" s="139">
        <v>4</v>
      </c>
      <c r="B13" s="141" t="s">
        <v>12</v>
      </c>
      <c r="C13" s="8">
        <v>29532</v>
      </c>
      <c r="D13" s="11" t="s">
        <v>57</v>
      </c>
      <c r="E13" s="11">
        <v>2.66</v>
      </c>
      <c r="F13" s="8">
        <v>42492</v>
      </c>
      <c r="G13" s="11">
        <v>2.86</v>
      </c>
      <c r="H13" s="8" t="s">
        <v>392</v>
      </c>
      <c r="I13" s="23">
        <v>0.20000000000000018</v>
      </c>
      <c r="J13" s="24"/>
      <c r="K13" s="24"/>
      <c r="L13" s="24">
        <v>60</v>
      </c>
      <c r="M13" s="25">
        <f t="shared" si="4"/>
        <v>0.12000000000000011</v>
      </c>
      <c r="N13" s="25">
        <f t="shared" si="5"/>
        <v>4.8000000000000043E-2</v>
      </c>
      <c r="O13" s="108">
        <f t="shared" si="6"/>
        <v>478400.00000000041</v>
      </c>
      <c r="P13" s="196" t="s">
        <v>517</v>
      </c>
    </row>
    <row r="14" spans="1:21" x14ac:dyDescent="0.25">
      <c r="A14" s="139">
        <v>5</v>
      </c>
      <c r="B14" s="22" t="s">
        <v>10</v>
      </c>
      <c r="C14" s="8">
        <v>30226</v>
      </c>
      <c r="D14" s="11" t="s">
        <v>60</v>
      </c>
      <c r="E14" s="11">
        <v>2.66</v>
      </c>
      <c r="F14" s="8">
        <v>42523</v>
      </c>
      <c r="G14" s="11">
        <v>2.86</v>
      </c>
      <c r="H14" s="8">
        <v>43253</v>
      </c>
      <c r="I14" s="23">
        <v>0.20000000000000018</v>
      </c>
      <c r="J14" s="24"/>
      <c r="K14" s="24"/>
      <c r="L14" s="24">
        <v>40</v>
      </c>
      <c r="M14" s="25">
        <f t="shared" si="4"/>
        <v>8.0000000000000071E-2</v>
      </c>
      <c r="N14" s="25">
        <f t="shared" si="5"/>
        <v>4.8000000000000043E-2</v>
      </c>
      <c r="O14" s="108">
        <f t="shared" si="6"/>
        <v>426400.00000000041</v>
      </c>
      <c r="P14" s="132"/>
    </row>
    <row r="15" spans="1:21" x14ac:dyDescent="0.25">
      <c r="A15" s="21">
        <v>6</v>
      </c>
      <c r="B15" s="22" t="s">
        <v>13</v>
      </c>
      <c r="C15" s="11" t="s">
        <v>61</v>
      </c>
      <c r="D15" s="11" t="s">
        <v>59</v>
      </c>
      <c r="E15" s="11">
        <v>4.0599999999999996</v>
      </c>
      <c r="F15" s="8">
        <v>42370</v>
      </c>
      <c r="G15" s="11">
        <v>4.0599999999999996</v>
      </c>
      <c r="H15" s="8">
        <v>43101</v>
      </c>
      <c r="I15" s="23"/>
      <c r="J15" s="24">
        <v>5</v>
      </c>
      <c r="K15" s="24">
        <f t="shared" si="3"/>
        <v>0.20299999999999996</v>
      </c>
      <c r="L15" s="24">
        <v>40</v>
      </c>
      <c r="M15" s="25">
        <f t="shared" si="4"/>
        <v>8.1199999999999981E-2</v>
      </c>
      <c r="N15" s="25">
        <f t="shared" si="5"/>
        <v>4.8719999999999992E-2</v>
      </c>
      <c r="O15" s="108">
        <f t="shared" si="6"/>
        <v>432795.99999999994</v>
      </c>
      <c r="P15" s="132"/>
    </row>
    <row r="16" spans="1:21" x14ac:dyDescent="0.25">
      <c r="A16" s="139">
        <v>7</v>
      </c>
      <c r="B16" s="22" t="s">
        <v>14</v>
      </c>
      <c r="C16" s="8">
        <v>33202</v>
      </c>
      <c r="D16" s="11" t="s">
        <v>60</v>
      </c>
      <c r="E16" s="11">
        <v>2.2599999999999998</v>
      </c>
      <c r="F16" s="8">
        <v>42473</v>
      </c>
      <c r="G16" s="11">
        <v>2.46</v>
      </c>
      <c r="H16" s="8">
        <v>43203</v>
      </c>
      <c r="I16" s="23">
        <v>0.19999999999999973</v>
      </c>
      <c r="J16" s="24"/>
      <c r="K16" s="24"/>
      <c r="L16" s="24">
        <v>40</v>
      </c>
      <c r="M16" s="25">
        <f t="shared" si="4"/>
        <v>7.9999999999999891E-2</v>
      </c>
      <c r="N16" s="25">
        <f t="shared" si="5"/>
        <v>4.7999999999999939E-2</v>
      </c>
      <c r="O16" s="108">
        <f t="shared" si="6"/>
        <v>426399.99999999942</v>
      </c>
      <c r="P16" s="132"/>
    </row>
    <row r="17" spans="1:16" x14ac:dyDescent="0.25">
      <c r="A17" s="21">
        <v>8</v>
      </c>
      <c r="B17" s="22" t="s">
        <v>16</v>
      </c>
      <c r="C17" s="8">
        <v>32426</v>
      </c>
      <c r="D17" s="11" t="s">
        <v>59</v>
      </c>
      <c r="E17" s="11">
        <v>2.2599999999999998</v>
      </c>
      <c r="F17" s="8">
        <v>42473</v>
      </c>
      <c r="G17" s="11">
        <v>2.46</v>
      </c>
      <c r="H17" s="8">
        <v>43203</v>
      </c>
      <c r="I17" s="23">
        <v>0.19999999999999973</v>
      </c>
      <c r="J17" s="24"/>
      <c r="K17" s="24"/>
      <c r="L17" s="24">
        <v>40</v>
      </c>
      <c r="M17" s="25">
        <f t="shared" si="4"/>
        <v>7.9999999999999891E-2</v>
      </c>
      <c r="N17" s="25">
        <f t="shared" si="5"/>
        <v>4.7999999999999939E-2</v>
      </c>
      <c r="O17" s="108">
        <f t="shared" si="6"/>
        <v>426399.99999999942</v>
      </c>
      <c r="P17" s="132"/>
    </row>
    <row r="18" spans="1:16" x14ac:dyDescent="0.25">
      <c r="A18" s="139">
        <v>9</v>
      </c>
      <c r="B18" s="22" t="s">
        <v>17</v>
      </c>
      <c r="C18" s="8">
        <v>32552</v>
      </c>
      <c r="D18" s="11" t="s">
        <v>59</v>
      </c>
      <c r="E18" s="11">
        <v>2.2599999999999998</v>
      </c>
      <c r="F18" s="8">
        <v>42473</v>
      </c>
      <c r="G18" s="11">
        <v>2.46</v>
      </c>
      <c r="H18" s="8">
        <v>43203</v>
      </c>
      <c r="I18" s="23">
        <v>0.19999999999999973</v>
      </c>
      <c r="J18" s="24"/>
      <c r="K18" s="24"/>
      <c r="L18" s="24">
        <v>70</v>
      </c>
      <c r="M18" s="25">
        <f t="shared" si="4"/>
        <v>0.13999999999999982</v>
      </c>
      <c r="N18" s="25">
        <f t="shared" si="5"/>
        <v>4.7999999999999939E-2</v>
      </c>
      <c r="O18" s="108">
        <f t="shared" si="6"/>
        <v>504399.9999999993</v>
      </c>
      <c r="P18" s="132"/>
    </row>
    <row r="19" spans="1:16" x14ac:dyDescent="0.25">
      <c r="A19" s="21">
        <v>10</v>
      </c>
      <c r="B19" s="22" t="s">
        <v>18</v>
      </c>
      <c r="C19" s="8">
        <v>32364</v>
      </c>
      <c r="D19" s="11" t="s">
        <v>59</v>
      </c>
      <c r="E19" s="11">
        <v>2.2599999999999998</v>
      </c>
      <c r="F19" s="8">
        <v>42473</v>
      </c>
      <c r="G19" s="11">
        <v>2.46</v>
      </c>
      <c r="H19" s="8">
        <v>43203</v>
      </c>
      <c r="I19" s="23">
        <v>0.19999999999999973</v>
      </c>
      <c r="J19" s="24"/>
      <c r="K19" s="24"/>
      <c r="L19" s="24">
        <v>40</v>
      </c>
      <c r="M19" s="25">
        <f t="shared" si="4"/>
        <v>7.9999999999999891E-2</v>
      </c>
      <c r="N19" s="25">
        <f t="shared" si="5"/>
        <v>4.7999999999999939E-2</v>
      </c>
      <c r="O19" s="108">
        <f t="shared" si="6"/>
        <v>426399.99999999942</v>
      </c>
      <c r="P19" s="132"/>
    </row>
    <row r="20" spans="1:16" x14ac:dyDescent="0.25">
      <c r="A20" s="139">
        <v>11</v>
      </c>
      <c r="B20" s="22" t="s">
        <v>19</v>
      </c>
      <c r="C20" s="8">
        <v>32857</v>
      </c>
      <c r="D20" s="11" t="s">
        <v>59</v>
      </c>
      <c r="E20" s="11">
        <v>2.2599999999999998</v>
      </c>
      <c r="F20" s="8">
        <v>42473</v>
      </c>
      <c r="G20" s="11">
        <v>2.46</v>
      </c>
      <c r="H20" s="8">
        <v>43203</v>
      </c>
      <c r="I20" s="23">
        <v>0.19999999999999973</v>
      </c>
      <c r="J20" s="24"/>
      <c r="K20" s="24"/>
      <c r="L20" s="24">
        <v>40</v>
      </c>
      <c r="M20" s="25">
        <f t="shared" si="4"/>
        <v>7.9999999999999891E-2</v>
      </c>
      <c r="N20" s="25">
        <f t="shared" si="5"/>
        <v>4.7999999999999939E-2</v>
      </c>
      <c r="O20" s="108">
        <f t="shared" si="6"/>
        <v>426399.99999999942</v>
      </c>
      <c r="P20" s="132"/>
    </row>
    <row r="21" spans="1:16" x14ac:dyDescent="0.25">
      <c r="A21" s="21">
        <v>12</v>
      </c>
      <c r="B21" s="22" t="s">
        <v>20</v>
      </c>
      <c r="C21" s="8">
        <v>29861</v>
      </c>
      <c r="D21" s="11" t="s">
        <v>59</v>
      </c>
      <c r="E21" s="11">
        <v>2.2599999999999998</v>
      </c>
      <c r="F21" s="8">
        <v>42473</v>
      </c>
      <c r="G21" s="11">
        <v>2.46</v>
      </c>
      <c r="H21" s="8">
        <v>43203</v>
      </c>
      <c r="I21" s="23">
        <v>0.19999999999999973</v>
      </c>
      <c r="J21" s="24"/>
      <c r="K21" s="24"/>
      <c r="L21" s="24">
        <v>60</v>
      </c>
      <c r="M21" s="25">
        <f t="shared" si="4"/>
        <v>0.11999999999999984</v>
      </c>
      <c r="N21" s="25">
        <f t="shared" si="5"/>
        <v>4.7999999999999939E-2</v>
      </c>
      <c r="O21" s="108">
        <f t="shared" si="6"/>
        <v>478399.99999999936</v>
      </c>
      <c r="P21" s="132"/>
    </row>
    <row r="22" spans="1:16" x14ac:dyDescent="0.25">
      <c r="A22" s="139">
        <v>13</v>
      </c>
      <c r="B22" s="22" t="s">
        <v>21</v>
      </c>
      <c r="C22" s="11" t="s">
        <v>62</v>
      </c>
      <c r="D22" s="11" t="s">
        <v>57</v>
      </c>
      <c r="E22" s="11">
        <v>3.26</v>
      </c>
      <c r="F22" s="8">
        <v>42475</v>
      </c>
      <c r="G22" s="11">
        <v>3.46</v>
      </c>
      <c r="H22" s="8">
        <v>43205</v>
      </c>
      <c r="I22" s="23">
        <v>0.19999999999999973</v>
      </c>
      <c r="J22" s="24"/>
      <c r="K22" s="24"/>
      <c r="L22" s="24">
        <v>50</v>
      </c>
      <c r="M22" s="25">
        <f t="shared" si="4"/>
        <v>9.9999999999999853E-2</v>
      </c>
      <c r="N22" s="25">
        <f t="shared" si="5"/>
        <v>4.7999999999999939E-2</v>
      </c>
      <c r="O22" s="108">
        <f t="shared" si="6"/>
        <v>452399.99999999942</v>
      </c>
      <c r="P22" s="132"/>
    </row>
    <row r="23" spans="1:16" x14ac:dyDescent="0.25">
      <c r="A23" s="21">
        <v>14</v>
      </c>
      <c r="B23" s="22" t="s">
        <v>22</v>
      </c>
      <c r="C23" s="8">
        <v>24360</v>
      </c>
      <c r="D23" s="11" t="s">
        <v>60</v>
      </c>
      <c r="E23" s="11">
        <v>3.66</v>
      </c>
      <c r="F23" s="8">
        <v>42491</v>
      </c>
      <c r="G23" s="11">
        <v>3.86</v>
      </c>
      <c r="H23" s="8">
        <v>43221</v>
      </c>
      <c r="I23" s="23">
        <v>0.20000000000000018</v>
      </c>
      <c r="J23" s="24"/>
      <c r="K23" s="24"/>
      <c r="L23" s="24">
        <v>40</v>
      </c>
      <c r="M23" s="25">
        <f t="shared" si="4"/>
        <v>8.0000000000000071E-2</v>
      </c>
      <c r="N23" s="25">
        <f t="shared" si="5"/>
        <v>4.8000000000000043E-2</v>
      </c>
      <c r="O23" s="108">
        <f t="shared" si="6"/>
        <v>426400.00000000041</v>
      </c>
      <c r="P23" s="132"/>
    </row>
    <row r="24" spans="1:16" x14ac:dyDescent="0.25">
      <c r="A24" s="139">
        <v>15</v>
      </c>
      <c r="B24" s="22" t="s">
        <v>23</v>
      </c>
      <c r="C24" s="8">
        <v>32212</v>
      </c>
      <c r="D24" s="11" t="s">
        <v>57</v>
      </c>
      <c r="E24" s="11">
        <v>2.46</v>
      </c>
      <c r="F24" s="8">
        <v>42523</v>
      </c>
      <c r="G24" s="11">
        <v>2.66</v>
      </c>
      <c r="H24" s="8">
        <v>43253</v>
      </c>
      <c r="I24" s="23">
        <v>0.20000000000000018</v>
      </c>
      <c r="J24" s="24"/>
      <c r="K24" s="24"/>
      <c r="L24" s="24">
        <v>40</v>
      </c>
      <c r="M24" s="25">
        <f t="shared" si="4"/>
        <v>8.0000000000000071E-2</v>
      </c>
      <c r="N24" s="25">
        <f t="shared" si="5"/>
        <v>4.8000000000000043E-2</v>
      </c>
      <c r="O24" s="108">
        <f t="shared" si="6"/>
        <v>426400.00000000041</v>
      </c>
      <c r="P24" s="132"/>
    </row>
    <row r="25" spans="1:16" x14ac:dyDescent="0.25">
      <c r="A25" s="21">
        <v>16</v>
      </c>
      <c r="B25" s="22" t="s">
        <v>24</v>
      </c>
      <c r="C25" s="8">
        <v>32966</v>
      </c>
      <c r="D25" s="11" t="s">
        <v>57</v>
      </c>
      <c r="E25" s="11">
        <v>2.06</v>
      </c>
      <c r="F25" s="8">
        <v>42461</v>
      </c>
      <c r="G25" s="11">
        <v>2.2599999999999998</v>
      </c>
      <c r="H25" s="8">
        <v>43191</v>
      </c>
      <c r="I25" s="23">
        <v>0.19999999999999996</v>
      </c>
      <c r="J25" s="24"/>
      <c r="K25" s="24"/>
      <c r="L25" s="24">
        <v>60</v>
      </c>
      <c r="M25" s="25">
        <f t="shared" si="4"/>
        <v>0.11999999999999997</v>
      </c>
      <c r="N25" s="25">
        <f t="shared" si="5"/>
        <v>4.7999999999999987E-2</v>
      </c>
      <c r="O25" s="108">
        <f t="shared" si="6"/>
        <v>478399.99999999994</v>
      </c>
      <c r="P25" s="132"/>
    </row>
    <row r="26" spans="1:16" x14ac:dyDescent="0.25">
      <c r="A26" s="139">
        <v>17</v>
      </c>
      <c r="B26" s="22" t="s">
        <v>25</v>
      </c>
      <c r="C26" s="11" t="s">
        <v>63</v>
      </c>
      <c r="D26" s="11" t="s">
        <v>57</v>
      </c>
      <c r="E26" s="11">
        <v>2.06</v>
      </c>
      <c r="F26" s="8">
        <v>42461</v>
      </c>
      <c r="G26" s="11">
        <v>2.2599999999999998</v>
      </c>
      <c r="H26" s="8">
        <v>43191</v>
      </c>
      <c r="I26" s="23">
        <v>0.19999999999999996</v>
      </c>
      <c r="J26" s="24"/>
      <c r="K26" s="24"/>
      <c r="L26" s="24">
        <v>50</v>
      </c>
      <c r="M26" s="25">
        <f t="shared" si="4"/>
        <v>9.9999999999999978E-2</v>
      </c>
      <c r="N26" s="25">
        <f t="shared" si="5"/>
        <v>4.7999999999999987E-2</v>
      </c>
      <c r="O26" s="108">
        <f t="shared" si="6"/>
        <v>452399.99999999988</v>
      </c>
      <c r="P26" s="132"/>
    </row>
    <row r="27" spans="1:16" x14ac:dyDescent="0.25">
      <c r="A27" s="21">
        <v>18</v>
      </c>
      <c r="B27" s="22" t="s">
        <v>26</v>
      </c>
      <c r="C27" s="8">
        <v>32422</v>
      </c>
      <c r="D27" s="11" t="s">
        <v>59</v>
      </c>
      <c r="E27" s="11">
        <v>2.06</v>
      </c>
      <c r="F27" s="8">
        <v>42461</v>
      </c>
      <c r="G27" s="11">
        <v>2.2599999999999998</v>
      </c>
      <c r="H27" s="8">
        <v>43191</v>
      </c>
      <c r="I27" s="23">
        <v>0.19999999999999996</v>
      </c>
      <c r="J27" s="24"/>
      <c r="K27" s="24"/>
      <c r="L27" s="24">
        <v>40</v>
      </c>
      <c r="M27" s="25">
        <f t="shared" si="4"/>
        <v>7.9999999999999988E-2</v>
      </c>
      <c r="N27" s="25">
        <f t="shared" si="5"/>
        <v>4.7999999999999987E-2</v>
      </c>
      <c r="O27" s="108">
        <f t="shared" si="6"/>
        <v>426399.99999999988</v>
      </c>
      <c r="P27" s="132"/>
    </row>
    <row r="28" spans="1:16" s="14" customFormat="1" ht="15.75" customHeight="1" x14ac:dyDescent="0.2">
      <c r="A28" s="139">
        <v>19</v>
      </c>
      <c r="B28" s="26" t="s">
        <v>27</v>
      </c>
      <c r="C28" s="72">
        <v>33590</v>
      </c>
      <c r="D28" s="73" t="s">
        <v>64</v>
      </c>
      <c r="E28" s="74">
        <v>2.2599999999999998</v>
      </c>
      <c r="F28" s="75">
        <v>42461</v>
      </c>
      <c r="G28" s="20">
        <v>2.46</v>
      </c>
      <c r="H28" s="17">
        <v>43191</v>
      </c>
      <c r="I28" s="27">
        <v>0.19999999999999996</v>
      </c>
      <c r="J28" s="28"/>
      <c r="K28" s="24"/>
      <c r="L28" s="29">
        <v>70</v>
      </c>
      <c r="M28" s="25">
        <f t="shared" si="4"/>
        <v>0.13999999999999996</v>
      </c>
      <c r="N28" s="25">
        <f t="shared" si="5"/>
        <v>4.7999999999999987E-2</v>
      </c>
      <c r="O28" s="108">
        <f t="shared" si="6"/>
        <v>504399.99999999988</v>
      </c>
      <c r="P28" s="133"/>
    </row>
    <row r="29" spans="1:16" ht="17.25" customHeight="1" x14ac:dyDescent="0.25">
      <c r="A29" s="21">
        <v>20</v>
      </c>
      <c r="B29" s="26" t="s">
        <v>28</v>
      </c>
      <c r="C29" s="72">
        <v>32921</v>
      </c>
      <c r="D29" s="73" t="s">
        <v>57</v>
      </c>
      <c r="E29" s="74">
        <v>2.2599999999999998</v>
      </c>
      <c r="F29" s="75">
        <v>42461</v>
      </c>
      <c r="G29" s="20">
        <v>2.46</v>
      </c>
      <c r="H29" s="17">
        <v>43191</v>
      </c>
      <c r="I29" s="27">
        <v>0.19999999999999996</v>
      </c>
      <c r="J29" s="28"/>
      <c r="K29" s="24"/>
      <c r="L29" s="29">
        <v>60</v>
      </c>
      <c r="M29" s="25">
        <f t="shared" si="4"/>
        <v>0.11999999999999997</v>
      </c>
      <c r="N29" s="25">
        <f t="shared" si="5"/>
        <v>4.7999999999999987E-2</v>
      </c>
      <c r="O29" s="108">
        <f t="shared" si="6"/>
        <v>478399.99999999994</v>
      </c>
      <c r="P29" s="133"/>
    </row>
    <row r="30" spans="1:16" ht="16.5" customHeight="1" x14ac:dyDescent="0.2">
      <c r="A30" s="139">
        <v>21</v>
      </c>
      <c r="B30" s="26" t="s">
        <v>29</v>
      </c>
      <c r="C30" s="72">
        <v>32871</v>
      </c>
      <c r="D30" s="73" t="s">
        <v>65</v>
      </c>
      <c r="E30" s="74">
        <v>2.2599999999999998</v>
      </c>
      <c r="F30" s="75">
        <v>42461</v>
      </c>
      <c r="G30" s="20">
        <v>2.46</v>
      </c>
      <c r="H30" s="17">
        <v>43191</v>
      </c>
      <c r="I30" s="27">
        <v>0.19999999999999996</v>
      </c>
      <c r="J30" s="28"/>
      <c r="K30" s="24"/>
      <c r="L30" s="29">
        <v>40</v>
      </c>
      <c r="M30" s="25">
        <f t="shared" si="4"/>
        <v>7.9999999999999988E-2</v>
      </c>
      <c r="N30" s="25">
        <f t="shared" si="5"/>
        <v>4.7999999999999987E-2</v>
      </c>
      <c r="O30" s="108">
        <f t="shared" si="6"/>
        <v>426399.99999999988</v>
      </c>
      <c r="P30" s="133"/>
    </row>
    <row r="31" spans="1:16" ht="15.75" customHeight="1" x14ac:dyDescent="0.25">
      <c r="A31" s="21">
        <v>22</v>
      </c>
      <c r="B31" s="31" t="s">
        <v>31</v>
      </c>
      <c r="C31" s="12">
        <v>29174</v>
      </c>
      <c r="D31" s="73" t="s">
        <v>67</v>
      </c>
      <c r="E31" s="15">
        <v>3</v>
      </c>
      <c r="F31" s="12">
        <v>42109</v>
      </c>
      <c r="G31" s="15">
        <v>3.33</v>
      </c>
      <c r="H31" s="12">
        <v>43205</v>
      </c>
      <c r="I31" s="32">
        <v>0.33</v>
      </c>
      <c r="J31" s="33"/>
      <c r="K31" s="24"/>
      <c r="L31" s="33">
        <v>60</v>
      </c>
      <c r="M31" s="25">
        <f t="shared" si="4"/>
        <v>0.19800000000000001</v>
      </c>
      <c r="N31" s="25">
        <f t="shared" si="5"/>
        <v>7.9199999999999993E-2</v>
      </c>
      <c r="O31" s="108">
        <f t="shared" si="6"/>
        <v>789360</v>
      </c>
      <c r="P31" s="134"/>
    </row>
    <row r="32" spans="1:16" ht="16.5" customHeight="1" x14ac:dyDescent="0.25">
      <c r="A32" s="139">
        <v>23</v>
      </c>
      <c r="B32" s="22" t="s">
        <v>32</v>
      </c>
      <c r="C32" s="8">
        <v>27906</v>
      </c>
      <c r="D32" s="73" t="s">
        <v>67</v>
      </c>
      <c r="E32" s="15">
        <v>3</v>
      </c>
      <c r="F32" s="12">
        <v>42005</v>
      </c>
      <c r="G32" s="15">
        <v>3.33</v>
      </c>
      <c r="H32" s="12">
        <v>43101</v>
      </c>
      <c r="I32" s="32">
        <v>0.33</v>
      </c>
      <c r="J32" s="24"/>
      <c r="K32" s="24"/>
      <c r="L32" s="24">
        <v>40</v>
      </c>
      <c r="M32" s="25">
        <f t="shared" si="4"/>
        <v>0.13200000000000001</v>
      </c>
      <c r="N32" s="25">
        <f t="shared" si="5"/>
        <v>7.9199999999999993E-2</v>
      </c>
      <c r="O32" s="108">
        <f t="shared" si="6"/>
        <v>703560</v>
      </c>
      <c r="P32" s="132"/>
    </row>
    <row r="33" spans="1:16" ht="30.75" customHeight="1" thickBot="1" x14ac:dyDescent="0.25">
      <c r="A33" s="139">
        <v>24</v>
      </c>
      <c r="B33" s="141" t="s">
        <v>33</v>
      </c>
      <c r="C33" s="8">
        <v>26039</v>
      </c>
      <c r="D33" s="73" t="s">
        <v>67</v>
      </c>
      <c r="E33" s="15">
        <v>4.32</v>
      </c>
      <c r="F33" s="12">
        <v>42125</v>
      </c>
      <c r="G33" s="11">
        <v>4.6500000000000004</v>
      </c>
      <c r="H33" s="337" t="s">
        <v>394</v>
      </c>
      <c r="I33" s="32">
        <v>0.33</v>
      </c>
      <c r="J33" s="24"/>
      <c r="K33" s="24"/>
      <c r="L33" s="24">
        <v>70</v>
      </c>
      <c r="M33" s="25">
        <f t="shared" si="4"/>
        <v>0.23100000000000001</v>
      </c>
      <c r="N33" s="25">
        <f t="shared" si="5"/>
        <v>7.9199999999999993E-2</v>
      </c>
      <c r="O33" s="108">
        <f t="shared" si="6"/>
        <v>832260.00000000012</v>
      </c>
      <c r="P33" s="196" t="s">
        <v>517</v>
      </c>
    </row>
    <row r="34" spans="1:16" ht="15.75" customHeight="1" thickTop="1" x14ac:dyDescent="0.2">
      <c r="A34" s="938" t="s">
        <v>1</v>
      </c>
      <c r="B34" s="940" t="s">
        <v>2</v>
      </c>
      <c r="C34" s="940" t="s">
        <v>69</v>
      </c>
      <c r="D34" s="940" t="s">
        <v>70</v>
      </c>
      <c r="E34" s="931" t="s">
        <v>3</v>
      </c>
      <c r="F34" s="936" t="s">
        <v>71</v>
      </c>
      <c r="G34" s="931" t="s">
        <v>72</v>
      </c>
      <c r="H34" s="936" t="s">
        <v>71</v>
      </c>
      <c r="I34" s="931" t="s">
        <v>73</v>
      </c>
      <c r="J34" s="927" t="s">
        <v>5</v>
      </c>
      <c r="K34" s="928"/>
      <c r="L34" s="927" t="s">
        <v>4</v>
      </c>
      <c r="M34" s="928"/>
      <c r="N34" s="931" t="s">
        <v>6</v>
      </c>
      <c r="O34" s="931" t="s">
        <v>93</v>
      </c>
      <c r="P34" s="932" t="s">
        <v>79</v>
      </c>
    </row>
    <row r="35" spans="1:16" ht="15.75" customHeight="1" x14ac:dyDescent="0.2">
      <c r="A35" s="939"/>
      <c r="B35" s="857"/>
      <c r="C35" s="857"/>
      <c r="D35" s="857"/>
      <c r="E35" s="859"/>
      <c r="F35" s="937"/>
      <c r="G35" s="859"/>
      <c r="H35" s="937"/>
      <c r="I35" s="859"/>
      <c r="J35" s="929"/>
      <c r="K35" s="930"/>
      <c r="L35" s="929"/>
      <c r="M35" s="930"/>
      <c r="N35" s="859"/>
      <c r="O35" s="859"/>
      <c r="P35" s="933"/>
    </row>
    <row r="36" spans="1:16" ht="14.25" customHeight="1" x14ac:dyDescent="0.2">
      <c r="A36" s="939"/>
      <c r="B36" s="857"/>
      <c r="C36" s="857"/>
      <c r="D36" s="857"/>
      <c r="E36" s="859"/>
      <c r="F36" s="937"/>
      <c r="G36" s="859"/>
      <c r="H36" s="937"/>
      <c r="I36" s="859"/>
      <c r="J36" s="847" t="s">
        <v>9</v>
      </c>
      <c r="K36" s="847" t="s">
        <v>8</v>
      </c>
      <c r="L36" s="847" t="s">
        <v>7</v>
      </c>
      <c r="M36" s="847" t="s">
        <v>8</v>
      </c>
      <c r="N36" s="859"/>
      <c r="O36" s="859"/>
      <c r="P36" s="933"/>
    </row>
    <row r="37" spans="1:16" ht="16.5" customHeight="1" x14ac:dyDescent="0.2">
      <c r="A37" s="939"/>
      <c r="B37" s="857"/>
      <c r="C37" s="857"/>
      <c r="D37" s="857"/>
      <c r="E37" s="859"/>
      <c r="F37" s="937"/>
      <c r="G37" s="859"/>
      <c r="H37" s="937"/>
      <c r="I37" s="859"/>
      <c r="J37" s="935"/>
      <c r="K37" s="935"/>
      <c r="L37" s="935"/>
      <c r="M37" s="935"/>
      <c r="N37" s="854"/>
      <c r="O37" s="859"/>
      <c r="P37" s="934"/>
    </row>
    <row r="38" spans="1:16" ht="27" customHeight="1" x14ac:dyDescent="0.2">
      <c r="A38" s="139">
        <v>25</v>
      </c>
      <c r="B38" s="141" t="s">
        <v>34</v>
      </c>
      <c r="C38" s="8">
        <v>28045</v>
      </c>
      <c r="D38" s="13" t="s">
        <v>68</v>
      </c>
      <c r="E38" s="11">
        <v>3.66</v>
      </c>
      <c r="F38" s="8">
        <v>42019</v>
      </c>
      <c r="G38" s="11">
        <v>3.99</v>
      </c>
      <c r="H38" s="195" t="s">
        <v>393</v>
      </c>
      <c r="I38" s="32">
        <v>0.33</v>
      </c>
      <c r="J38" s="24"/>
      <c r="K38" s="24"/>
      <c r="L38" s="24"/>
      <c r="M38" s="25">
        <f t="shared" si="4"/>
        <v>0</v>
      </c>
      <c r="N38" s="25">
        <f t="shared" si="5"/>
        <v>7.9199999999999993E-2</v>
      </c>
      <c r="O38" s="108">
        <f t="shared" si="6"/>
        <v>531960</v>
      </c>
      <c r="P38" s="196" t="s">
        <v>517</v>
      </c>
    </row>
    <row r="39" spans="1:16" s="130" customFormat="1" x14ac:dyDescent="0.25">
      <c r="A39" s="21">
        <v>26</v>
      </c>
      <c r="B39" s="122" t="s">
        <v>50</v>
      </c>
      <c r="C39" s="123">
        <v>29531</v>
      </c>
      <c r="D39" s="124" t="s">
        <v>74</v>
      </c>
      <c r="E39" s="125">
        <v>2.41</v>
      </c>
      <c r="F39" s="126">
        <v>42107</v>
      </c>
      <c r="G39" s="124">
        <v>2.72</v>
      </c>
      <c r="H39" s="123">
        <v>43203</v>
      </c>
      <c r="I39" s="127">
        <v>0.31</v>
      </c>
      <c r="J39" s="125"/>
      <c r="K39" s="125"/>
      <c r="L39" s="125"/>
      <c r="M39" s="128">
        <f t="shared" si="4"/>
        <v>0</v>
      </c>
      <c r="N39" s="128">
        <f t="shared" si="5"/>
        <v>7.4399999999999994E-2</v>
      </c>
      <c r="O39" s="129">
        <f t="shared" si="6"/>
        <v>499719.99999999994</v>
      </c>
      <c r="P39" s="135"/>
    </row>
    <row r="40" spans="1:16" x14ac:dyDescent="0.2">
      <c r="A40" s="139">
        <v>27</v>
      </c>
      <c r="B40" s="34" t="s">
        <v>35</v>
      </c>
      <c r="C40" s="10">
        <v>25802</v>
      </c>
      <c r="D40" s="9" t="s">
        <v>59</v>
      </c>
      <c r="E40" s="19">
        <v>3.26</v>
      </c>
      <c r="F40" s="8">
        <v>42377</v>
      </c>
      <c r="G40" s="19">
        <v>3.46</v>
      </c>
      <c r="H40" s="8">
        <v>43108</v>
      </c>
      <c r="I40" s="35">
        <v>0.2</v>
      </c>
      <c r="J40" s="36"/>
      <c r="K40" s="24"/>
      <c r="L40" s="36">
        <v>40</v>
      </c>
      <c r="M40" s="25">
        <f t="shared" si="4"/>
        <v>0.08</v>
      </c>
      <c r="N40" s="25">
        <f t="shared" si="5"/>
        <v>4.8000000000000008E-2</v>
      </c>
      <c r="O40" s="108">
        <f t="shared" si="6"/>
        <v>426400</v>
      </c>
      <c r="P40" s="136"/>
    </row>
    <row r="41" spans="1:16" x14ac:dyDescent="0.25">
      <c r="A41" s="21">
        <v>28</v>
      </c>
      <c r="B41" s="34" t="s">
        <v>36</v>
      </c>
      <c r="C41" s="10">
        <v>25431</v>
      </c>
      <c r="D41" s="9" t="s">
        <v>59</v>
      </c>
      <c r="E41" s="19">
        <v>4.0599999999999996</v>
      </c>
      <c r="F41" s="8">
        <v>42370</v>
      </c>
      <c r="G41" s="19">
        <v>4.0599999999999996</v>
      </c>
      <c r="H41" s="8">
        <v>43101</v>
      </c>
      <c r="I41" s="35"/>
      <c r="J41" s="36">
        <v>5</v>
      </c>
      <c r="K41" s="24">
        <f t="shared" si="3"/>
        <v>0.20299999999999996</v>
      </c>
      <c r="L41" s="36">
        <v>40</v>
      </c>
      <c r="M41" s="25">
        <f t="shared" si="4"/>
        <v>8.1199999999999981E-2</v>
      </c>
      <c r="N41" s="25">
        <f t="shared" si="5"/>
        <v>4.8719999999999992E-2</v>
      </c>
      <c r="O41" s="108">
        <f t="shared" si="6"/>
        <v>432795.99999999994</v>
      </c>
      <c r="P41" s="136"/>
    </row>
    <row r="42" spans="1:16" ht="27" customHeight="1" x14ac:dyDescent="0.2">
      <c r="A42" s="139">
        <v>29</v>
      </c>
      <c r="B42" s="140" t="s">
        <v>37</v>
      </c>
      <c r="C42" s="10">
        <v>29718</v>
      </c>
      <c r="D42" s="9" t="s">
        <v>64</v>
      </c>
      <c r="E42" s="19">
        <v>2.86</v>
      </c>
      <c r="F42" s="8">
        <v>42401</v>
      </c>
      <c r="G42" s="19">
        <v>3.06</v>
      </c>
      <c r="H42" s="195" t="s">
        <v>394</v>
      </c>
      <c r="I42" s="35">
        <v>0.2</v>
      </c>
      <c r="J42" s="36"/>
      <c r="K42" s="24"/>
      <c r="L42" s="36">
        <v>70</v>
      </c>
      <c r="M42" s="25">
        <f t="shared" si="4"/>
        <v>0.14000000000000001</v>
      </c>
      <c r="N42" s="25">
        <f t="shared" si="5"/>
        <v>4.8000000000000008E-2</v>
      </c>
      <c r="O42" s="108">
        <f t="shared" si="6"/>
        <v>504400</v>
      </c>
      <c r="P42" s="196" t="s">
        <v>517</v>
      </c>
    </row>
    <row r="43" spans="1:16" x14ac:dyDescent="0.25">
      <c r="A43" s="21">
        <v>30</v>
      </c>
      <c r="B43" s="37" t="s">
        <v>39</v>
      </c>
      <c r="C43" s="38">
        <v>32499</v>
      </c>
      <c r="D43" s="39" t="s">
        <v>75</v>
      </c>
      <c r="E43" s="36">
        <v>2.34</v>
      </c>
      <c r="F43" s="40">
        <v>42005</v>
      </c>
      <c r="G43" s="35">
        <v>2.67</v>
      </c>
      <c r="H43" s="40">
        <v>43101</v>
      </c>
      <c r="I43" s="35">
        <v>0.33</v>
      </c>
      <c r="J43" s="41"/>
      <c r="K43" s="24"/>
      <c r="L43" s="41">
        <v>40</v>
      </c>
      <c r="M43" s="25">
        <f t="shared" si="4"/>
        <v>0.13200000000000001</v>
      </c>
      <c r="N43" s="25">
        <f t="shared" si="5"/>
        <v>7.9199999999999993E-2</v>
      </c>
      <c r="O43" s="108">
        <f t="shared" si="6"/>
        <v>703560</v>
      </c>
      <c r="P43" s="137"/>
    </row>
    <row r="44" spans="1:16" x14ac:dyDescent="0.25">
      <c r="A44" s="139">
        <v>31</v>
      </c>
      <c r="B44" s="22" t="s">
        <v>40</v>
      </c>
      <c r="C44" s="38">
        <v>33963</v>
      </c>
      <c r="D44" s="9" t="s">
        <v>59</v>
      </c>
      <c r="E44" s="36">
        <v>1.86</v>
      </c>
      <c r="F44" s="40">
        <v>42370</v>
      </c>
      <c r="G44" s="36">
        <v>2.06</v>
      </c>
      <c r="H44" s="40">
        <v>43101</v>
      </c>
      <c r="I44" s="35">
        <v>0.2</v>
      </c>
      <c r="J44" s="41"/>
      <c r="K44" s="24"/>
      <c r="L44" s="41">
        <v>40</v>
      </c>
      <c r="M44" s="25">
        <f t="shared" si="4"/>
        <v>0.08</v>
      </c>
      <c r="N44" s="25">
        <f t="shared" si="5"/>
        <v>4.8000000000000008E-2</v>
      </c>
      <c r="O44" s="108">
        <f t="shared" si="6"/>
        <v>426400</v>
      </c>
      <c r="P44" s="137"/>
    </row>
    <row r="45" spans="1:16" x14ac:dyDescent="0.25">
      <c r="A45" s="21">
        <v>32</v>
      </c>
      <c r="B45" s="22" t="s">
        <v>41</v>
      </c>
      <c r="C45" s="38">
        <v>30867</v>
      </c>
      <c r="D45" s="9" t="s">
        <v>67</v>
      </c>
      <c r="E45" s="35">
        <v>2.67</v>
      </c>
      <c r="F45" s="40">
        <v>42156</v>
      </c>
      <c r="G45" s="35">
        <v>3</v>
      </c>
      <c r="H45" s="40">
        <v>43252</v>
      </c>
      <c r="I45" s="35">
        <v>0.33</v>
      </c>
      <c r="J45" s="41"/>
      <c r="K45" s="24"/>
      <c r="L45" s="41">
        <v>50</v>
      </c>
      <c r="M45" s="25">
        <f t="shared" si="4"/>
        <v>0.16500000000000001</v>
      </c>
      <c r="N45" s="25">
        <f t="shared" si="5"/>
        <v>7.9199999999999993E-2</v>
      </c>
      <c r="O45" s="108">
        <f t="shared" si="6"/>
        <v>746460</v>
      </c>
      <c r="P45" s="137"/>
    </row>
    <row r="46" spans="1:16" x14ac:dyDescent="0.25">
      <c r="A46" s="139">
        <v>33</v>
      </c>
      <c r="B46" s="22" t="s">
        <v>42</v>
      </c>
      <c r="C46" s="38">
        <v>30439</v>
      </c>
      <c r="D46" s="9" t="s">
        <v>67</v>
      </c>
      <c r="E46" s="35">
        <v>2.67</v>
      </c>
      <c r="F46" s="40">
        <v>42156</v>
      </c>
      <c r="G46" s="35">
        <v>3</v>
      </c>
      <c r="H46" s="40">
        <v>43252</v>
      </c>
      <c r="I46" s="35">
        <v>0.33</v>
      </c>
      <c r="J46" s="41"/>
      <c r="K46" s="24"/>
      <c r="L46" s="41">
        <v>40</v>
      </c>
      <c r="M46" s="25">
        <f t="shared" si="4"/>
        <v>0.13200000000000001</v>
      </c>
      <c r="N46" s="25">
        <f t="shared" si="5"/>
        <v>7.9199999999999993E-2</v>
      </c>
      <c r="O46" s="108">
        <f t="shared" si="6"/>
        <v>703560</v>
      </c>
      <c r="P46" s="137"/>
    </row>
    <row r="47" spans="1:16" x14ac:dyDescent="0.25">
      <c r="A47" s="21">
        <v>34</v>
      </c>
      <c r="B47" s="22" t="s">
        <v>43</v>
      </c>
      <c r="C47" s="38">
        <v>30827</v>
      </c>
      <c r="D47" s="39" t="s">
        <v>67</v>
      </c>
      <c r="E47" s="35">
        <v>2.34</v>
      </c>
      <c r="F47" s="40">
        <v>42125</v>
      </c>
      <c r="G47" s="35">
        <v>2.67</v>
      </c>
      <c r="H47" s="40">
        <v>43221</v>
      </c>
      <c r="I47" s="35">
        <v>0.33</v>
      </c>
      <c r="J47" s="41"/>
      <c r="K47" s="24"/>
      <c r="L47" s="41">
        <v>50</v>
      </c>
      <c r="M47" s="25">
        <f t="shared" si="4"/>
        <v>0.16500000000000001</v>
      </c>
      <c r="N47" s="25">
        <f t="shared" si="5"/>
        <v>7.9199999999999993E-2</v>
      </c>
      <c r="O47" s="108">
        <f t="shared" si="6"/>
        <v>746460</v>
      </c>
      <c r="P47" s="137"/>
    </row>
    <row r="48" spans="1:16" ht="27" customHeight="1" x14ac:dyDescent="0.2">
      <c r="A48" s="139">
        <v>35</v>
      </c>
      <c r="B48" s="141" t="s">
        <v>44</v>
      </c>
      <c r="C48" s="38">
        <v>23239</v>
      </c>
      <c r="D48" s="39" t="s">
        <v>67</v>
      </c>
      <c r="E48" s="35">
        <v>4.6500000000000004</v>
      </c>
      <c r="F48" s="40">
        <v>42186</v>
      </c>
      <c r="G48" s="35">
        <v>4.9800000000000004</v>
      </c>
      <c r="H48" s="8" t="s">
        <v>405</v>
      </c>
      <c r="I48" s="35">
        <v>0.33</v>
      </c>
      <c r="J48" s="41"/>
      <c r="K48" s="24"/>
      <c r="L48" s="41">
        <v>70</v>
      </c>
      <c r="M48" s="25">
        <f t="shared" si="4"/>
        <v>0.23100000000000001</v>
      </c>
      <c r="N48" s="25">
        <f t="shared" si="5"/>
        <v>7.9199999999999993E-2</v>
      </c>
      <c r="O48" s="108">
        <f t="shared" si="6"/>
        <v>832260.00000000012</v>
      </c>
      <c r="P48" s="196" t="s">
        <v>517</v>
      </c>
    </row>
    <row r="49" spans="1:16" thickBot="1" x14ac:dyDescent="0.25">
      <c r="A49" s="947" t="s">
        <v>55</v>
      </c>
      <c r="B49" s="948"/>
      <c r="C49" s="42"/>
      <c r="D49" s="42"/>
      <c r="E49" s="43">
        <f>SUM(E10:E48)</f>
        <v>100.92</v>
      </c>
      <c r="F49" s="43"/>
      <c r="G49" s="43">
        <f>SUM(G10:G48)</f>
        <v>108.74</v>
      </c>
      <c r="H49" s="43"/>
      <c r="I49" s="44">
        <f>SUM(I10:I48)</f>
        <v>7.82</v>
      </c>
      <c r="J49" s="45"/>
      <c r="K49" s="46">
        <f>SUM(K10:K48)</f>
        <v>0.60899999999999987</v>
      </c>
      <c r="L49" s="47"/>
      <c r="M49" s="48">
        <f>SUM(M10:M48)</f>
        <v>3.8255999999999997</v>
      </c>
      <c r="N49" s="49">
        <f>SUM(N10:N48)</f>
        <v>2.0229599999999999</v>
      </c>
      <c r="O49" s="109">
        <f>SUM(O10:O48)</f>
        <v>18560827.999999996</v>
      </c>
      <c r="P49" s="138"/>
    </row>
    <row r="50" spans="1:16" ht="15.75" thickTop="1" x14ac:dyDescent="0.25"/>
    <row r="51" spans="1:16" ht="18.75" x14ac:dyDescent="0.3">
      <c r="A51" s="949" t="s">
        <v>551</v>
      </c>
      <c r="B51" s="949"/>
      <c r="C51" s="949"/>
      <c r="D51" s="949"/>
      <c r="E51" s="949"/>
      <c r="F51" s="112"/>
      <c r="G51" s="111"/>
      <c r="H51" s="111"/>
      <c r="I51" s="950" t="s">
        <v>85</v>
      </c>
      <c r="J51" s="950"/>
      <c r="K51" s="950"/>
      <c r="L51" s="950"/>
      <c r="M51" s="950"/>
      <c r="N51" s="950"/>
      <c r="O51" s="950"/>
      <c r="P51" s="950"/>
    </row>
    <row r="52" spans="1:16" ht="19.5" x14ac:dyDescent="0.3">
      <c r="A52" s="951" t="s">
        <v>91</v>
      </c>
      <c r="B52" s="951"/>
      <c r="C52" s="951"/>
      <c r="D52" s="951"/>
      <c r="E52" s="951"/>
      <c r="F52" s="112"/>
      <c r="G52" s="113"/>
      <c r="H52" s="113"/>
      <c r="I52" s="946" t="s">
        <v>86</v>
      </c>
      <c r="J52" s="946"/>
      <c r="K52" s="946"/>
      <c r="L52" s="946"/>
      <c r="M52" s="946"/>
      <c r="N52" s="946"/>
      <c r="O52" s="946"/>
      <c r="P52" s="946"/>
    </row>
    <row r="53" spans="1:16" ht="18.75" x14ac:dyDescent="0.3">
      <c r="A53" s="941" t="s">
        <v>92</v>
      </c>
      <c r="B53" s="941"/>
      <c r="C53" s="941"/>
      <c r="D53" s="942" t="s">
        <v>96</v>
      </c>
      <c r="E53" s="942"/>
      <c r="F53" s="942"/>
      <c r="G53" s="942"/>
      <c r="H53" s="292"/>
      <c r="I53" s="943" t="s">
        <v>87</v>
      </c>
      <c r="J53" s="943"/>
      <c r="K53" s="943"/>
      <c r="L53" s="943"/>
      <c r="M53" s="943"/>
      <c r="N53" s="944" t="s">
        <v>45</v>
      </c>
      <c r="O53" s="944"/>
      <c r="P53" s="944"/>
    </row>
    <row r="54" spans="1:16" ht="18.75" x14ac:dyDescent="0.3">
      <c r="A54" s="116"/>
      <c r="B54" s="117"/>
      <c r="C54" s="118"/>
      <c r="D54" s="118"/>
      <c r="E54" s="336"/>
      <c r="F54" s="118"/>
      <c r="G54" s="119"/>
      <c r="H54" s="114"/>
      <c r="I54" s="114"/>
      <c r="J54" s="114"/>
      <c r="K54" s="114"/>
      <c r="L54" s="114"/>
      <c r="M54" s="114"/>
      <c r="N54" s="112"/>
      <c r="O54" s="112"/>
    </row>
    <row r="55" spans="1:16" ht="18.75" x14ac:dyDescent="0.3">
      <c r="A55" s="116"/>
      <c r="B55" s="117"/>
      <c r="C55" s="118"/>
      <c r="D55" s="118"/>
      <c r="E55" s="336"/>
      <c r="F55" s="118"/>
      <c r="G55" s="119"/>
      <c r="H55" s="115"/>
      <c r="I55" s="114"/>
      <c r="J55" s="114"/>
      <c r="K55" s="114"/>
      <c r="L55" s="114"/>
      <c r="M55" s="114"/>
      <c r="N55" s="112"/>
      <c r="O55" s="112"/>
    </row>
    <row r="56" spans="1:16" ht="18.75" x14ac:dyDescent="0.3">
      <c r="A56" s="116"/>
      <c r="B56" s="117"/>
      <c r="C56" s="118"/>
      <c r="D56" s="118"/>
      <c r="E56" s="336"/>
      <c r="F56" s="118"/>
      <c r="G56" s="119"/>
      <c r="H56" s="115"/>
      <c r="I56" s="114"/>
      <c r="J56" s="114"/>
      <c r="K56" s="114"/>
      <c r="L56" s="114"/>
      <c r="M56" s="114"/>
      <c r="N56" s="112"/>
      <c r="O56" s="112"/>
    </row>
    <row r="57" spans="1:16" ht="18.75" x14ac:dyDescent="0.3">
      <c r="A57" s="116"/>
      <c r="B57" s="117"/>
      <c r="C57" s="118"/>
      <c r="D57" s="118"/>
      <c r="E57" s="336"/>
      <c r="F57" s="118"/>
      <c r="G57" s="119"/>
      <c r="H57" s="115"/>
      <c r="I57" s="115"/>
      <c r="J57" s="114"/>
      <c r="K57" s="114"/>
      <c r="L57" s="114"/>
      <c r="M57" s="114"/>
      <c r="N57" s="112"/>
      <c r="O57" s="112"/>
    </row>
    <row r="58" spans="1:16" ht="18.75" x14ac:dyDescent="0.3">
      <c r="A58" s="116"/>
      <c r="B58" s="117"/>
      <c r="C58" s="118"/>
      <c r="D58" s="118"/>
      <c r="E58" s="336"/>
      <c r="F58" s="118"/>
      <c r="G58" s="119"/>
      <c r="H58" s="115"/>
      <c r="I58" s="115"/>
      <c r="J58" s="114"/>
      <c r="K58" s="114"/>
      <c r="L58" s="114"/>
      <c r="M58" s="114"/>
      <c r="N58" s="112"/>
      <c r="O58" s="112"/>
    </row>
    <row r="59" spans="1:16" ht="18.75" x14ac:dyDescent="0.3">
      <c r="A59" s="941" t="s">
        <v>52</v>
      </c>
      <c r="B59" s="941"/>
      <c r="C59" s="941"/>
      <c r="D59" s="942" t="s">
        <v>46</v>
      </c>
      <c r="E59" s="942"/>
      <c r="F59" s="942"/>
      <c r="G59" s="942"/>
      <c r="H59" s="115"/>
      <c r="I59" s="945" t="s">
        <v>35</v>
      </c>
      <c r="J59" s="945"/>
      <c r="K59" s="945"/>
      <c r="L59" s="945"/>
      <c r="M59" s="945"/>
      <c r="N59" s="946" t="s">
        <v>54</v>
      </c>
      <c r="O59" s="946"/>
      <c r="P59" s="946"/>
    </row>
    <row r="60" spans="1:16" ht="19.5" x14ac:dyDescent="0.25">
      <c r="G60" s="956"/>
      <c r="H60" s="956"/>
      <c r="I60" s="956"/>
      <c r="J60" s="956"/>
      <c r="K60" s="956"/>
      <c r="L60" s="956"/>
      <c r="M60" s="956"/>
    </row>
    <row r="67" spans="1:16" ht="18.75" x14ac:dyDescent="0.2">
      <c r="A67" s="952" t="s">
        <v>94</v>
      </c>
      <c r="B67" s="952"/>
      <c r="C67" s="952"/>
      <c r="D67" s="952"/>
      <c r="E67" s="339"/>
      <c r="F67" s="339"/>
      <c r="G67" s="339"/>
      <c r="H67" s="953" t="s">
        <v>49</v>
      </c>
      <c r="I67" s="953"/>
      <c r="J67" s="953"/>
      <c r="K67" s="953"/>
      <c r="L67" s="953"/>
      <c r="M67" s="953"/>
      <c r="N67" s="953"/>
      <c r="O67" s="953"/>
      <c r="P67" s="953"/>
    </row>
    <row r="68" spans="1:16" ht="18.75" x14ac:dyDescent="0.2">
      <c r="A68" s="954" t="s">
        <v>86</v>
      </c>
      <c r="B68" s="954"/>
      <c r="C68" s="954"/>
      <c r="D68" s="954"/>
      <c r="E68" s="339"/>
      <c r="F68" s="339"/>
      <c r="G68" s="339"/>
      <c r="H68" s="953" t="s">
        <v>95</v>
      </c>
      <c r="I68" s="953"/>
      <c r="J68" s="953"/>
      <c r="K68" s="953"/>
      <c r="L68" s="953"/>
      <c r="M68" s="953"/>
      <c r="N68" s="953"/>
      <c r="O68" s="953"/>
      <c r="P68" s="953"/>
    </row>
    <row r="69" spans="1:16" ht="18.75" x14ac:dyDescent="0.3">
      <c r="A69" s="121"/>
      <c r="B69" s="121"/>
      <c r="C69" s="121"/>
      <c r="D69" s="121"/>
      <c r="E69" s="339"/>
      <c r="F69" s="339"/>
      <c r="G69" s="339"/>
      <c r="H69" s="339"/>
      <c r="I69" s="339"/>
      <c r="J69" s="339"/>
      <c r="K69" s="339"/>
      <c r="L69" s="339"/>
      <c r="M69" s="339"/>
      <c r="N69" s="339"/>
      <c r="O69" s="339"/>
    </row>
    <row r="70" spans="1:16" ht="18.75" x14ac:dyDescent="0.2">
      <c r="A70" s="955" t="s">
        <v>220</v>
      </c>
      <c r="B70" s="955"/>
      <c r="C70" s="955"/>
      <c r="D70" s="955"/>
      <c r="E70" s="955"/>
      <c r="F70" s="955"/>
      <c r="G70" s="955"/>
      <c r="H70" s="955"/>
      <c r="I70" s="955"/>
      <c r="J70" s="955"/>
      <c r="K70" s="955"/>
      <c r="L70" s="955"/>
      <c r="M70" s="955"/>
      <c r="N70" s="955"/>
      <c r="O70" s="955"/>
      <c r="P70" s="955"/>
    </row>
    <row r="71" spans="1:16" ht="15.75" thickBot="1" x14ac:dyDescent="0.3"/>
    <row r="72" spans="1:16" thickTop="1" x14ac:dyDescent="0.2">
      <c r="A72" s="938" t="s">
        <v>1</v>
      </c>
      <c r="B72" s="940" t="s">
        <v>2</v>
      </c>
      <c r="C72" s="940" t="s">
        <v>69</v>
      </c>
      <c r="D72" s="940" t="s">
        <v>70</v>
      </c>
      <c r="E72" s="931" t="s">
        <v>3</v>
      </c>
      <c r="F72" s="936" t="s">
        <v>71</v>
      </c>
      <c r="G72" s="931" t="s">
        <v>72</v>
      </c>
      <c r="H72" s="936" t="s">
        <v>71</v>
      </c>
      <c r="I72" s="931" t="s">
        <v>73</v>
      </c>
      <c r="J72" s="927" t="s">
        <v>5</v>
      </c>
      <c r="K72" s="928"/>
      <c r="L72" s="927" t="s">
        <v>4</v>
      </c>
      <c r="M72" s="928"/>
      <c r="N72" s="931" t="s">
        <v>6</v>
      </c>
      <c r="O72" s="931" t="s">
        <v>93</v>
      </c>
      <c r="P72" s="932" t="s">
        <v>79</v>
      </c>
    </row>
    <row r="73" spans="1:16" ht="14.25" x14ac:dyDescent="0.2">
      <c r="A73" s="939"/>
      <c r="B73" s="857"/>
      <c r="C73" s="857"/>
      <c r="D73" s="857"/>
      <c r="E73" s="859"/>
      <c r="F73" s="937"/>
      <c r="G73" s="859"/>
      <c r="H73" s="937"/>
      <c r="I73" s="859"/>
      <c r="J73" s="929"/>
      <c r="K73" s="930"/>
      <c r="L73" s="929"/>
      <c r="M73" s="930"/>
      <c r="N73" s="859"/>
      <c r="O73" s="859"/>
      <c r="P73" s="933"/>
    </row>
    <row r="74" spans="1:16" ht="14.25" x14ac:dyDescent="0.2">
      <c r="A74" s="939"/>
      <c r="B74" s="857"/>
      <c r="C74" s="857"/>
      <c r="D74" s="857"/>
      <c r="E74" s="859"/>
      <c r="F74" s="937"/>
      <c r="G74" s="859"/>
      <c r="H74" s="937"/>
      <c r="I74" s="859"/>
      <c r="J74" s="847" t="s">
        <v>9</v>
      </c>
      <c r="K74" s="847" t="s">
        <v>8</v>
      </c>
      <c r="L74" s="847" t="s">
        <v>7</v>
      </c>
      <c r="M74" s="847" t="s">
        <v>8</v>
      </c>
      <c r="N74" s="859"/>
      <c r="O74" s="859"/>
      <c r="P74" s="933"/>
    </row>
    <row r="75" spans="1:16" ht="14.25" x14ac:dyDescent="0.2">
      <c r="A75" s="939"/>
      <c r="B75" s="857"/>
      <c r="C75" s="857"/>
      <c r="D75" s="857"/>
      <c r="E75" s="859"/>
      <c r="F75" s="937"/>
      <c r="G75" s="859"/>
      <c r="H75" s="937"/>
      <c r="I75" s="859"/>
      <c r="J75" s="935"/>
      <c r="K75" s="935"/>
      <c r="L75" s="935"/>
      <c r="M75" s="935"/>
      <c r="N75" s="854"/>
      <c r="O75" s="859"/>
      <c r="P75" s="934"/>
    </row>
    <row r="76" spans="1:16" ht="32.25" customHeight="1" x14ac:dyDescent="0.2">
      <c r="A76" s="139">
        <v>1</v>
      </c>
      <c r="B76" s="141" t="s">
        <v>30</v>
      </c>
      <c r="C76" s="8">
        <v>24233</v>
      </c>
      <c r="D76" s="73" t="s">
        <v>66</v>
      </c>
      <c r="E76" s="11">
        <v>5.42</v>
      </c>
      <c r="F76" s="8">
        <v>42005</v>
      </c>
      <c r="G76" s="11">
        <v>5.76</v>
      </c>
      <c r="H76" s="195" t="s">
        <v>391</v>
      </c>
      <c r="I76" s="30">
        <v>0.34</v>
      </c>
      <c r="J76" s="24"/>
      <c r="K76" s="24"/>
      <c r="L76" s="24">
        <v>40</v>
      </c>
      <c r="M76" s="25">
        <f t="shared" ref="M76" si="7">SUM(I76+K76)*L76/100</f>
        <v>0.13600000000000001</v>
      </c>
      <c r="N76" s="25">
        <f t="shared" ref="N76" si="8">SUM(I76+K76)*24/100</f>
        <v>8.1600000000000006E-2</v>
      </c>
      <c r="O76" s="108">
        <f t="shared" ref="O76" si="9">SUM(I76+K76+M76+N76)*1300000</f>
        <v>724880.00000000012</v>
      </c>
      <c r="P76" s="196" t="s">
        <v>517</v>
      </c>
    </row>
    <row r="77" spans="1:16" thickBot="1" x14ac:dyDescent="0.25">
      <c r="A77" s="947" t="s">
        <v>55</v>
      </c>
      <c r="B77" s="948"/>
      <c r="C77" s="42"/>
      <c r="D77" s="42"/>
      <c r="E77" s="43">
        <f>SUM(E76:E76)</f>
        <v>5.42</v>
      </c>
      <c r="F77" s="43"/>
      <c r="G77" s="43">
        <f>SUM(G76:G76)</f>
        <v>5.76</v>
      </c>
      <c r="H77" s="43"/>
      <c r="I77" s="44">
        <f>SUM(I76:I76)</f>
        <v>0.34</v>
      </c>
      <c r="J77" s="45"/>
      <c r="K77" s="46"/>
      <c r="L77" s="47"/>
      <c r="M77" s="48">
        <f>SUM(M76:M76)</f>
        <v>0.13600000000000001</v>
      </c>
      <c r="N77" s="49">
        <f>SUM(N76:N76)</f>
        <v>8.1600000000000006E-2</v>
      </c>
      <c r="O77" s="109">
        <f>SUM(O76:O76)</f>
        <v>724880.00000000012</v>
      </c>
      <c r="P77" s="138"/>
    </row>
    <row r="78" spans="1:16" ht="15.75" thickTop="1" x14ac:dyDescent="0.25"/>
    <row r="79" spans="1:16" ht="18.75" x14ac:dyDescent="0.3">
      <c r="A79" s="949" t="s">
        <v>550</v>
      </c>
      <c r="B79" s="949"/>
      <c r="C79" s="949"/>
      <c r="D79" s="949"/>
      <c r="E79" s="949"/>
      <c r="F79" s="112"/>
      <c r="G79" s="111"/>
      <c r="H79" s="111"/>
      <c r="I79" s="950" t="s">
        <v>85</v>
      </c>
      <c r="J79" s="950"/>
      <c r="K79" s="950"/>
      <c r="L79" s="950"/>
      <c r="M79" s="950"/>
      <c r="N79" s="950"/>
      <c r="O79" s="950"/>
      <c r="P79" s="950"/>
    </row>
    <row r="80" spans="1:16" ht="19.5" x14ac:dyDescent="0.3">
      <c r="A80" s="951" t="s">
        <v>91</v>
      </c>
      <c r="B80" s="951"/>
      <c r="C80" s="951"/>
      <c r="D80" s="951"/>
      <c r="E80" s="951"/>
      <c r="F80" s="112"/>
      <c r="G80" s="113"/>
      <c r="H80" s="113"/>
      <c r="I80" s="946" t="s">
        <v>86</v>
      </c>
      <c r="J80" s="946"/>
      <c r="K80" s="946"/>
      <c r="L80" s="946"/>
      <c r="M80" s="946"/>
      <c r="N80" s="946"/>
      <c r="O80" s="946"/>
      <c r="P80" s="946"/>
    </row>
    <row r="81" spans="1:16" ht="18.75" x14ac:dyDescent="0.3">
      <c r="A81" s="941" t="s">
        <v>92</v>
      </c>
      <c r="B81" s="941"/>
      <c r="C81" s="941"/>
      <c r="D81" s="942" t="s">
        <v>96</v>
      </c>
      <c r="E81" s="942"/>
      <c r="F81" s="942"/>
      <c r="G81" s="942"/>
      <c r="H81" s="292"/>
      <c r="I81" s="943" t="s">
        <v>87</v>
      </c>
      <c r="J81" s="943"/>
      <c r="K81" s="943"/>
      <c r="L81" s="943"/>
      <c r="M81" s="943"/>
      <c r="N81" s="944" t="s">
        <v>45</v>
      </c>
      <c r="O81" s="944"/>
      <c r="P81" s="944"/>
    </row>
    <row r="82" spans="1:16" ht="18.75" x14ac:dyDescent="0.3">
      <c r="A82" s="116"/>
      <c r="B82" s="117"/>
      <c r="C82" s="338"/>
      <c r="D82" s="338"/>
      <c r="E82" s="338"/>
      <c r="F82" s="338"/>
      <c r="G82" s="119"/>
      <c r="H82" s="114"/>
      <c r="I82" s="114"/>
      <c r="J82" s="114"/>
      <c r="K82" s="114"/>
      <c r="L82" s="114"/>
      <c r="M82" s="114"/>
      <c r="N82" s="112"/>
      <c r="O82" s="112"/>
    </row>
    <row r="83" spans="1:16" ht="18.75" x14ac:dyDescent="0.3">
      <c r="A83" s="116"/>
      <c r="B83" s="117"/>
      <c r="C83" s="338"/>
      <c r="D83" s="338"/>
      <c r="E83" s="338"/>
      <c r="F83" s="338"/>
      <c r="G83" s="119"/>
      <c r="H83" s="115"/>
      <c r="I83" s="114"/>
      <c r="J83" s="114"/>
      <c r="K83" s="114"/>
      <c r="L83" s="114"/>
      <c r="M83" s="114"/>
      <c r="N83" s="112"/>
      <c r="O83" s="112"/>
    </row>
    <row r="84" spans="1:16" ht="18.75" x14ac:dyDescent="0.3">
      <c r="A84" s="116"/>
      <c r="B84" s="117"/>
      <c r="C84" s="338"/>
      <c r="D84" s="338"/>
      <c r="E84" s="338"/>
      <c r="F84" s="338"/>
      <c r="G84" s="119"/>
      <c r="H84" s="115"/>
      <c r="I84" s="114"/>
      <c r="J84" s="114"/>
      <c r="K84" s="114"/>
      <c r="L84" s="114"/>
      <c r="M84" s="114"/>
      <c r="N84" s="112"/>
      <c r="O84" s="112"/>
    </row>
    <row r="85" spans="1:16" ht="18.75" x14ac:dyDescent="0.3">
      <c r="A85" s="116"/>
      <c r="B85" s="117"/>
      <c r="C85" s="338"/>
      <c r="D85" s="338"/>
      <c r="E85" s="338"/>
      <c r="F85" s="338"/>
      <c r="G85" s="119"/>
      <c r="H85" s="115"/>
      <c r="I85" s="115"/>
      <c r="J85" s="114"/>
      <c r="K85" s="114"/>
      <c r="L85" s="114"/>
      <c r="M85" s="114"/>
      <c r="N85" s="112"/>
      <c r="O85" s="112"/>
    </row>
    <row r="86" spans="1:16" ht="18.75" x14ac:dyDescent="0.3">
      <c r="A86" s="116"/>
      <c r="B86" s="117"/>
      <c r="C86" s="338"/>
      <c r="D86" s="338"/>
      <c r="E86" s="338"/>
      <c r="F86" s="338"/>
      <c r="G86" s="119"/>
      <c r="H86" s="115"/>
      <c r="I86" s="115"/>
      <c r="J86" s="114"/>
      <c r="K86" s="114"/>
      <c r="L86" s="114"/>
      <c r="M86" s="114"/>
      <c r="N86" s="112"/>
      <c r="O86" s="112"/>
    </row>
    <row r="87" spans="1:16" ht="18.75" x14ac:dyDescent="0.3">
      <c r="A87" s="941" t="s">
        <v>52</v>
      </c>
      <c r="B87" s="941"/>
      <c r="C87" s="941"/>
      <c r="D87" s="942" t="s">
        <v>46</v>
      </c>
      <c r="E87" s="942"/>
      <c r="F87" s="942"/>
      <c r="G87" s="942"/>
      <c r="H87" s="115"/>
      <c r="I87" s="945" t="s">
        <v>35</v>
      </c>
      <c r="J87" s="945"/>
      <c r="K87" s="945"/>
      <c r="L87" s="945"/>
      <c r="M87" s="945"/>
      <c r="N87" s="946" t="s">
        <v>54</v>
      </c>
      <c r="O87" s="946"/>
      <c r="P87" s="946"/>
    </row>
  </sheetData>
  <mergeCells count="92">
    <mergeCell ref="N59:P59"/>
    <mergeCell ref="I59:M59"/>
    <mergeCell ref="H1:P1"/>
    <mergeCell ref="H2:P2"/>
    <mergeCell ref="A4:P4"/>
    <mergeCell ref="I51:P51"/>
    <mergeCell ref="I52:P52"/>
    <mergeCell ref="N53:P53"/>
    <mergeCell ref="I53:M53"/>
    <mergeCell ref="N6:N9"/>
    <mergeCell ref="A49:B49"/>
    <mergeCell ref="C6:C9"/>
    <mergeCell ref="D6:D9"/>
    <mergeCell ref="A6:A9"/>
    <mergeCell ref="B6:B9"/>
    <mergeCell ref="E6:E9"/>
    <mergeCell ref="A1:D1"/>
    <mergeCell ref="A2:D2"/>
    <mergeCell ref="P6:P9"/>
    <mergeCell ref="A59:C59"/>
    <mergeCell ref="D59:G59"/>
    <mergeCell ref="O6:O9"/>
    <mergeCell ref="J6:K7"/>
    <mergeCell ref="F6:F9"/>
    <mergeCell ref="G6:G9"/>
    <mergeCell ref="H6:H9"/>
    <mergeCell ref="I6:I9"/>
    <mergeCell ref="L6:M7"/>
    <mergeCell ref="J8:J9"/>
    <mergeCell ref="K8:K9"/>
    <mergeCell ref="L8:L9"/>
    <mergeCell ref="M8:M9"/>
    <mergeCell ref="G60:I60"/>
    <mergeCell ref="J60:M60"/>
    <mergeCell ref="D53:G53"/>
    <mergeCell ref="A51:E51"/>
    <mergeCell ref="A52:E52"/>
    <mergeCell ref="A53:C53"/>
    <mergeCell ref="A67:D67"/>
    <mergeCell ref="H67:P67"/>
    <mergeCell ref="A68:D68"/>
    <mergeCell ref="H68:P68"/>
    <mergeCell ref="A70:P70"/>
    <mergeCell ref="A72:A75"/>
    <mergeCell ref="B72:B75"/>
    <mergeCell ref="C72:C75"/>
    <mergeCell ref="D72:D75"/>
    <mergeCell ref="E72:E75"/>
    <mergeCell ref="F72:F75"/>
    <mergeCell ref="G72:G75"/>
    <mergeCell ref="H72:H75"/>
    <mergeCell ref="I72:I75"/>
    <mergeCell ref="J72:K73"/>
    <mergeCell ref="L72:M73"/>
    <mergeCell ref="N72:N75"/>
    <mergeCell ref="O72:O75"/>
    <mergeCell ref="P72:P75"/>
    <mergeCell ref="J74:J75"/>
    <mergeCell ref="K74:K75"/>
    <mergeCell ref="L74:L75"/>
    <mergeCell ref="M74:M75"/>
    <mergeCell ref="A77:B77"/>
    <mergeCell ref="A79:E79"/>
    <mergeCell ref="I79:P79"/>
    <mergeCell ref="A80:E80"/>
    <mergeCell ref="I80:P80"/>
    <mergeCell ref="A81:C81"/>
    <mergeCell ref="D81:G81"/>
    <mergeCell ref="I81:M81"/>
    <mergeCell ref="N81:P81"/>
    <mergeCell ref="A87:C87"/>
    <mergeCell ref="D87:G87"/>
    <mergeCell ref="I87:M87"/>
    <mergeCell ref="N87:P87"/>
    <mergeCell ref="A34:A37"/>
    <mergeCell ref="B34:B37"/>
    <mergeCell ref="C34:C37"/>
    <mergeCell ref="D34:D37"/>
    <mergeCell ref="E34:E37"/>
    <mergeCell ref="F34:F37"/>
    <mergeCell ref="G34:G37"/>
    <mergeCell ref="H34:H37"/>
    <mergeCell ref="I34:I37"/>
    <mergeCell ref="J34:K35"/>
    <mergeCell ref="L34:M35"/>
    <mergeCell ref="N34:N37"/>
    <mergeCell ref="O34:O37"/>
    <mergeCell ref="P34:P37"/>
    <mergeCell ref="J36:J37"/>
    <mergeCell ref="K36:K37"/>
    <mergeCell ref="L36:L37"/>
    <mergeCell ref="M36:M37"/>
  </mergeCells>
  <pageMargins left="0.39370078740157483" right="0.19685039370078741" top="0.35433070866141736" bottom="0" header="0.39370078740157483" footer="0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topLeftCell="A34" workbookViewId="0">
      <selection activeCell="A46" sqref="A46:E46"/>
    </sheetView>
  </sheetViews>
  <sheetFormatPr defaultRowHeight="14.25" x14ac:dyDescent="0.2"/>
  <cols>
    <col min="1" max="1" width="3.75" customWidth="1"/>
    <col min="2" max="2" width="16" customWidth="1"/>
    <col min="4" max="4" width="10.25" customWidth="1"/>
    <col min="5" max="5" width="6.5" customWidth="1"/>
    <col min="6" max="6" width="4.75" customWidth="1"/>
    <col min="7" max="7" width="11" customWidth="1"/>
    <col min="8" max="8" width="4.375" customWidth="1"/>
    <col min="9" max="9" width="6.75" customWidth="1"/>
    <col min="11" max="11" width="4.75" customWidth="1"/>
    <col min="12" max="12" width="5.75" customWidth="1"/>
    <col min="13" max="13" width="5.625" bestFit="1" customWidth="1"/>
    <col min="14" max="14" width="6" customWidth="1"/>
    <col min="15" max="15" width="8.875" customWidth="1"/>
    <col min="16" max="16" width="9.625" customWidth="1"/>
    <col min="17" max="17" width="10.375" customWidth="1"/>
  </cols>
  <sheetData>
    <row r="1" spans="1:24" ht="18.75" x14ac:dyDescent="0.3">
      <c r="A1" s="1010" t="s">
        <v>0</v>
      </c>
      <c r="B1" s="1010"/>
      <c r="C1" s="1010"/>
      <c r="D1" s="1010"/>
      <c r="E1" s="68"/>
      <c r="F1" s="68"/>
      <c r="G1" s="68"/>
      <c r="H1" s="1011" t="s">
        <v>76</v>
      </c>
      <c r="I1" s="1011"/>
      <c r="J1" s="1011"/>
      <c r="K1" s="1011"/>
      <c r="L1" s="1011"/>
      <c r="M1" s="1011"/>
      <c r="N1" s="1011"/>
      <c r="O1" s="1011"/>
      <c r="P1" s="1011"/>
      <c r="Q1" s="1011"/>
      <c r="R1" s="51"/>
      <c r="S1" s="51"/>
      <c r="T1" s="51"/>
      <c r="U1" s="51"/>
      <c r="V1" s="51"/>
      <c r="W1" s="51"/>
      <c r="X1" s="51"/>
    </row>
    <row r="2" spans="1:24" ht="18.75" x14ac:dyDescent="0.3">
      <c r="A2" s="197" t="s">
        <v>48</v>
      </c>
      <c r="B2" s="197"/>
      <c r="C2" s="197"/>
      <c r="D2" s="197"/>
      <c r="E2" s="68"/>
      <c r="F2" s="68"/>
      <c r="G2" s="68"/>
      <c r="H2" s="866" t="s">
        <v>178</v>
      </c>
      <c r="I2" s="866"/>
      <c r="J2" s="866"/>
      <c r="K2" s="866"/>
      <c r="L2" s="866"/>
      <c r="M2" s="866"/>
      <c r="N2" s="866"/>
      <c r="O2" s="866"/>
      <c r="P2" s="866"/>
      <c r="Q2" s="866"/>
      <c r="R2" s="51"/>
      <c r="S2" s="51"/>
      <c r="T2" s="51"/>
      <c r="U2" s="51"/>
      <c r="V2" s="51"/>
      <c r="W2" s="51"/>
      <c r="X2" s="51"/>
    </row>
    <row r="3" spans="1:24" ht="18.75" x14ac:dyDescent="0.3">
      <c r="A3" s="52"/>
      <c r="B3" s="68"/>
      <c r="C3" s="68"/>
      <c r="D3" s="68"/>
      <c r="E3" s="68"/>
      <c r="F3" s="68"/>
      <c r="G3" s="68"/>
      <c r="H3" s="107"/>
      <c r="I3" s="107"/>
      <c r="J3" s="107"/>
      <c r="K3" s="107"/>
      <c r="L3" s="107"/>
      <c r="M3" s="198"/>
      <c r="N3" s="198"/>
      <c r="O3" s="107"/>
      <c r="P3" s="107"/>
      <c r="Q3" s="107"/>
      <c r="R3" s="51"/>
      <c r="S3" s="51"/>
      <c r="T3" s="51"/>
      <c r="U3" s="51"/>
      <c r="V3" s="51"/>
      <c r="W3" s="51"/>
      <c r="X3" s="51"/>
    </row>
    <row r="4" spans="1:24" ht="18.75" x14ac:dyDescent="0.3">
      <c r="A4" s="867" t="s">
        <v>389</v>
      </c>
      <c r="B4" s="867"/>
      <c r="C4" s="867"/>
      <c r="D4" s="867"/>
      <c r="E4" s="867"/>
      <c r="F4" s="867"/>
      <c r="G4" s="867"/>
      <c r="H4" s="867"/>
      <c r="I4" s="867"/>
      <c r="J4" s="867"/>
      <c r="K4" s="867"/>
      <c r="L4" s="867"/>
      <c r="M4" s="867"/>
      <c r="N4" s="867"/>
      <c r="O4" s="867"/>
      <c r="P4" s="867"/>
      <c r="Q4" s="867"/>
      <c r="R4" s="3"/>
      <c r="S4" s="3"/>
      <c r="T4" s="3"/>
      <c r="U4" s="3"/>
      <c r="V4" s="3"/>
      <c r="W4" s="3"/>
      <c r="X4" s="3"/>
    </row>
    <row r="5" spans="1:24" ht="15" x14ac:dyDescent="0.2">
      <c r="A5" s="54"/>
      <c r="B5" s="54"/>
      <c r="C5" s="56"/>
      <c r="D5" s="56"/>
      <c r="E5" s="57"/>
      <c r="F5" s="58"/>
      <c r="G5" s="56"/>
      <c r="H5" s="59"/>
      <c r="I5" s="59"/>
      <c r="J5" s="59"/>
      <c r="K5" s="54"/>
      <c r="L5" s="54"/>
      <c r="M5" s="54"/>
      <c r="N5" s="54"/>
      <c r="O5" s="54"/>
      <c r="P5" s="71"/>
      <c r="Q5" s="60"/>
      <c r="R5" s="50"/>
      <c r="S5" s="50"/>
      <c r="T5" s="50"/>
      <c r="U5" s="50"/>
      <c r="V5" s="50"/>
      <c r="W5" s="50"/>
      <c r="X5" s="50"/>
    </row>
    <row r="6" spans="1:24" ht="14.25" customHeight="1" x14ac:dyDescent="0.2">
      <c r="A6" s="981" t="s">
        <v>1</v>
      </c>
      <c r="B6" s="984" t="s">
        <v>90</v>
      </c>
      <c r="C6" s="987" t="s">
        <v>77</v>
      </c>
      <c r="D6" s="990" t="s">
        <v>78</v>
      </c>
      <c r="E6" s="959" t="s">
        <v>183</v>
      </c>
      <c r="F6" s="960"/>
      <c r="G6" s="961"/>
      <c r="H6" s="964" t="s">
        <v>184</v>
      </c>
      <c r="I6" s="965"/>
      <c r="J6" s="966"/>
      <c r="K6" s="992" t="s">
        <v>4</v>
      </c>
      <c r="L6" s="992"/>
      <c r="M6" s="964" t="s">
        <v>185</v>
      </c>
      <c r="N6" s="966"/>
      <c r="O6" s="991" t="s">
        <v>523</v>
      </c>
      <c r="P6" s="991" t="s">
        <v>186</v>
      </c>
      <c r="Q6" s="991" t="s">
        <v>79</v>
      </c>
      <c r="R6" s="50"/>
      <c r="S6" s="50"/>
      <c r="T6" s="50"/>
      <c r="U6" s="50"/>
      <c r="V6" s="50"/>
      <c r="W6" s="50"/>
      <c r="X6" s="50"/>
    </row>
    <row r="7" spans="1:24" x14ac:dyDescent="0.2">
      <c r="A7" s="982"/>
      <c r="B7" s="985"/>
      <c r="C7" s="988"/>
      <c r="D7" s="973"/>
      <c r="E7" s="962" t="s">
        <v>8</v>
      </c>
      <c r="F7" s="972" t="s">
        <v>7</v>
      </c>
      <c r="G7" s="967" t="s">
        <v>80</v>
      </c>
      <c r="H7" s="972" t="s">
        <v>7</v>
      </c>
      <c r="I7" s="967" t="s">
        <v>188</v>
      </c>
      <c r="J7" s="967" t="s">
        <v>80</v>
      </c>
      <c r="K7" s="972" t="s">
        <v>7</v>
      </c>
      <c r="L7" s="967" t="s">
        <v>8</v>
      </c>
      <c r="M7" s="972" t="s">
        <v>7</v>
      </c>
      <c r="N7" s="967" t="s">
        <v>8</v>
      </c>
      <c r="O7" s="968"/>
      <c r="P7" s="968"/>
      <c r="Q7" s="968"/>
      <c r="R7" s="50"/>
      <c r="S7" s="50"/>
      <c r="T7" s="50"/>
      <c r="U7" s="50"/>
      <c r="V7" s="50"/>
      <c r="W7" s="50"/>
      <c r="X7" s="50"/>
    </row>
    <row r="8" spans="1:24" x14ac:dyDescent="0.2">
      <c r="A8" s="982"/>
      <c r="B8" s="985"/>
      <c r="C8" s="988"/>
      <c r="D8" s="973"/>
      <c r="E8" s="962"/>
      <c r="F8" s="973"/>
      <c r="G8" s="968"/>
      <c r="H8" s="973"/>
      <c r="I8" s="968"/>
      <c r="J8" s="968"/>
      <c r="K8" s="973"/>
      <c r="L8" s="968"/>
      <c r="M8" s="973"/>
      <c r="N8" s="968"/>
      <c r="O8" s="968"/>
      <c r="P8" s="968"/>
      <c r="Q8" s="968"/>
      <c r="R8" s="50"/>
      <c r="S8" s="50"/>
      <c r="T8" s="50"/>
      <c r="U8" s="50"/>
      <c r="V8" s="50"/>
      <c r="W8" s="50"/>
      <c r="X8" s="50"/>
    </row>
    <row r="9" spans="1:24" x14ac:dyDescent="0.2">
      <c r="A9" s="983"/>
      <c r="B9" s="986"/>
      <c r="C9" s="989"/>
      <c r="D9" s="974"/>
      <c r="E9" s="963"/>
      <c r="F9" s="974"/>
      <c r="G9" s="969"/>
      <c r="H9" s="974"/>
      <c r="I9" s="969"/>
      <c r="J9" s="969"/>
      <c r="K9" s="974"/>
      <c r="L9" s="969"/>
      <c r="M9" s="974"/>
      <c r="N9" s="969"/>
      <c r="O9" s="969"/>
      <c r="P9" s="969"/>
      <c r="Q9" s="969"/>
      <c r="R9" s="50"/>
      <c r="S9" s="50"/>
      <c r="T9" s="50"/>
      <c r="U9" s="50"/>
      <c r="V9" s="50"/>
      <c r="W9" s="50"/>
      <c r="X9" s="50"/>
    </row>
    <row r="10" spans="1:24" ht="18.75" x14ac:dyDescent="0.3">
      <c r="A10" s="88">
        <v>1</v>
      </c>
      <c r="B10" s="94" t="s">
        <v>81</v>
      </c>
      <c r="C10" s="87" t="s">
        <v>82</v>
      </c>
      <c r="D10" s="88" t="s">
        <v>64</v>
      </c>
      <c r="E10" s="88">
        <v>4.0599999999999996</v>
      </c>
      <c r="F10" s="79">
        <v>7</v>
      </c>
      <c r="G10" s="12">
        <v>42795</v>
      </c>
      <c r="H10" s="79">
        <v>8</v>
      </c>
      <c r="I10" s="15">
        <f>SUM(E10)*1%</f>
        <v>4.0599999999999997E-2</v>
      </c>
      <c r="J10" s="12">
        <v>43160</v>
      </c>
      <c r="K10" s="79">
        <v>70</v>
      </c>
      <c r="L10" s="89">
        <f>SUM(I10)*K10%</f>
        <v>2.8419999999999997E-2</v>
      </c>
      <c r="M10" s="89"/>
      <c r="N10" s="89"/>
      <c r="O10" s="89">
        <f>SUM(I10)*23.5%</f>
        <v>9.5409999999999991E-3</v>
      </c>
      <c r="P10" s="287">
        <f>SUM(I10+L10+N10+O10)*1300000</f>
        <v>102129.29999999999</v>
      </c>
      <c r="Q10" s="76"/>
      <c r="R10" s="68"/>
      <c r="S10" s="68"/>
      <c r="T10" s="68"/>
      <c r="U10" s="68"/>
      <c r="V10" s="68"/>
      <c r="W10" s="68"/>
      <c r="X10" s="68"/>
    </row>
    <row r="11" spans="1:24" ht="18.75" x14ac:dyDescent="0.3">
      <c r="A11" s="11">
        <v>2</v>
      </c>
      <c r="B11" s="95" t="s">
        <v>83</v>
      </c>
      <c r="C11" s="90">
        <v>24752</v>
      </c>
      <c r="D11" s="11" t="s">
        <v>59</v>
      </c>
      <c r="E11" s="11">
        <v>4.0599999999999996</v>
      </c>
      <c r="F11" s="80">
        <v>8</v>
      </c>
      <c r="G11" s="8">
        <v>42887</v>
      </c>
      <c r="H11" s="80">
        <v>9</v>
      </c>
      <c r="I11" s="15">
        <f t="shared" ref="I11:I12" si="0">SUM(E11)*1%</f>
        <v>4.0599999999999997E-2</v>
      </c>
      <c r="J11" s="8">
        <v>43252</v>
      </c>
      <c r="K11" s="80">
        <v>40</v>
      </c>
      <c r="L11" s="89">
        <f t="shared" ref="L11:L13" si="1">SUM(I11)*K11%</f>
        <v>1.6240000000000001E-2</v>
      </c>
      <c r="M11" s="89"/>
      <c r="N11" s="89"/>
      <c r="O11" s="89">
        <f t="shared" ref="O11:O13" si="2">SUM(I11)*23.5%</f>
        <v>9.5409999999999991E-3</v>
      </c>
      <c r="P11" s="287">
        <f t="shared" ref="P11:P13" si="3">SUM(I11+L11+N11+O11)*1300000</f>
        <v>86295.299999999988</v>
      </c>
      <c r="Q11" s="53"/>
      <c r="R11" s="68"/>
      <c r="S11" s="68"/>
      <c r="T11" s="68"/>
      <c r="U11" s="68"/>
      <c r="V11" s="68"/>
      <c r="W11" s="68"/>
      <c r="X11" s="68"/>
    </row>
    <row r="12" spans="1:24" ht="18" x14ac:dyDescent="0.25">
      <c r="A12" s="11">
        <v>3</v>
      </c>
      <c r="B12" s="96" t="s">
        <v>84</v>
      </c>
      <c r="C12" s="382">
        <v>25817</v>
      </c>
      <c r="D12" s="81" t="s">
        <v>59</v>
      </c>
      <c r="E12" s="82">
        <v>4.0599999999999996</v>
      </c>
      <c r="F12" s="82">
        <v>5</v>
      </c>
      <c r="G12" s="91">
        <v>42826</v>
      </c>
      <c r="H12" s="83">
        <v>6</v>
      </c>
      <c r="I12" s="15">
        <f t="shared" si="0"/>
        <v>4.0599999999999997E-2</v>
      </c>
      <c r="J12" s="91">
        <v>43191</v>
      </c>
      <c r="K12" s="84">
        <v>40</v>
      </c>
      <c r="L12" s="89">
        <f t="shared" si="1"/>
        <v>1.6240000000000001E-2</v>
      </c>
      <c r="M12" s="89"/>
      <c r="N12" s="89"/>
      <c r="O12" s="89">
        <f t="shared" si="2"/>
        <v>9.5409999999999991E-3</v>
      </c>
      <c r="P12" s="287">
        <f t="shared" si="3"/>
        <v>86295.299999999988</v>
      </c>
      <c r="Q12" s="77"/>
      <c r="R12" s="69"/>
      <c r="S12" s="69"/>
      <c r="T12" s="69"/>
      <c r="U12" s="69"/>
      <c r="V12" s="69"/>
      <c r="W12" s="69"/>
      <c r="X12" s="69"/>
    </row>
    <row r="13" spans="1:24" ht="18" x14ac:dyDescent="0.25">
      <c r="A13" s="756">
        <v>4</v>
      </c>
      <c r="B13" s="95" t="s">
        <v>13</v>
      </c>
      <c r="C13" s="11" t="s">
        <v>61</v>
      </c>
      <c r="D13" s="11" t="s">
        <v>59</v>
      </c>
      <c r="E13" s="758">
        <v>4.0599999999999996</v>
      </c>
      <c r="F13" s="83"/>
      <c r="G13" s="91">
        <v>42370</v>
      </c>
      <c r="H13" s="83">
        <v>5</v>
      </c>
      <c r="I13" s="759">
        <f>SUM(E13)*H13/100</f>
        <v>0.20299999999999996</v>
      </c>
      <c r="J13" s="91">
        <v>43101</v>
      </c>
      <c r="K13" s="84">
        <v>40</v>
      </c>
      <c r="L13" s="89">
        <f t="shared" si="1"/>
        <v>8.1199999999999994E-2</v>
      </c>
      <c r="M13" s="757"/>
      <c r="N13" s="757"/>
      <c r="O13" s="89">
        <f t="shared" si="2"/>
        <v>4.770499999999999E-2</v>
      </c>
      <c r="P13" s="287">
        <f t="shared" si="3"/>
        <v>431476.49999999994</v>
      </c>
      <c r="Q13" s="77"/>
      <c r="R13" s="69"/>
      <c r="S13" s="69"/>
      <c r="T13" s="69"/>
      <c r="U13" s="69"/>
      <c r="V13" s="69"/>
      <c r="W13" s="69"/>
      <c r="X13" s="69"/>
    </row>
    <row r="14" spans="1:24" ht="15" x14ac:dyDescent="0.25">
      <c r="A14" s="1012" t="s">
        <v>55</v>
      </c>
      <c r="B14" s="1013"/>
      <c r="C14" s="85"/>
      <c r="D14" s="86"/>
      <c r="E14" s="92">
        <f>SUM(E10:E12)</f>
        <v>12.18</v>
      </c>
      <c r="F14" s="86"/>
      <c r="G14" s="85"/>
      <c r="H14" s="92"/>
      <c r="I14" s="92">
        <f>SUM(I10:I13)</f>
        <v>0.32479999999999998</v>
      </c>
      <c r="J14" s="93"/>
      <c r="K14" s="92"/>
      <c r="L14" s="93">
        <f>SUM(L10:L13)</f>
        <v>0.1421</v>
      </c>
      <c r="M14" s="93"/>
      <c r="N14" s="93"/>
      <c r="O14" s="93">
        <f>SUM(O10:O13)</f>
        <v>7.6327999999999979E-2</v>
      </c>
      <c r="P14" s="288">
        <f>SUM(P10:P13)</f>
        <v>706196.39999999991</v>
      </c>
      <c r="Q14" s="78" t="s">
        <v>15</v>
      </c>
      <c r="R14" s="50"/>
      <c r="S14" s="50"/>
      <c r="T14" s="50"/>
      <c r="U14" s="50"/>
      <c r="V14" s="50"/>
      <c r="W14" s="50"/>
      <c r="X14" s="50"/>
    </row>
    <row r="15" spans="1:24" ht="15.75" x14ac:dyDescent="0.25">
      <c r="A15" s="61"/>
      <c r="B15" s="61"/>
      <c r="C15" s="62"/>
      <c r="D15" s="63"/>
      <c r="E15" s="61"/>
      <c r="F15" s="64"/>
      <c r="G15" s="62"/>
      <c r="H15" s="65"/>
      <c r="I15" s="62"/>
      <c r="J15" s="65"/>
      <c r="K15" s="67"/>
      <c r="L15" s="65" t="s">
        <v>15</v>
      </c>
      <c r="M15" s="65"/>
      <c r="N15" s="65"/>
      <c r="O15" s="65"/>
      <c r="P15" s="66" t="s">
        <v>15</v>
      </c>
      <c r="Q15" s="61"/>
      <c r="R15" s="50"/>
      <c r="S15" s="50"/>
      <c r="T15" s="50"/>
      <c r="U15" s="50"/>
      <c r="V15" s="50"/>
      <c r="W15" s="50"/>
      <c r="X15" s="50"/>
    </row>
    <row r="16" spans="1:24" ht="18.75" x14ac:dyDescent="0.3">
      <c r="A16" s="949" t="s">
        <v>550</v>
      </c>
      <c r="B16" s="949"/>
      <c r="C16" s="949"/>
      <c r="D16" s="949"/>
      <c r="E16" s="949"/>
      <c r="F16" s="110"/>
      <c r="G16" s="55"/>
      <c r="H16" s="55"/>
      <c r="I16" s="111"/>
      <c r="J16" s="950" t="s">
        <v>390</v>
      </c>
      <c r="K16" s="950"/>
      <c r="L16" s="950"/>
      <c r="M16" s="950"/>
      <c r="N16" s="950"/>
      <c r="O16" s="950"/>
      <c r="P16" s="950"/>
      <c r="Q16" s="950"/>
      <c r="R16" s="68"/>
      <c r="S16" s="68"/>
      <c r="T16" s="68"/>
      <c r="U16" s="68"/>
      <c r="V16" s="68"/>
      <c r="W16" s="68"/>
      <c r="X16" s="68"/>
    </row>
    <row r="17" spans="1:24" ht="19.5" customHeight="1" x14ac:dyDescent="0.3">
      <c r="A17" s="951" t="s">
        <v>91</v>
      </c>
      <c r="B17" s="951"/>
      <c r="C17" s="951"/>
      <c r="D17" s="951"/>
      <c r="E17" s="951"/>
      <c r="F17" s="55"/>
      <c r="G17" s="55"/>
      <c r="H17" s="289"/>
      <c r="I17" s="3"/>
      <c r="J17" s="867" t="s">
        <v>86</v>
      </c>
      <c r="K17" s="867"/>
      <c r="L17" s="867"/>
      <c r="M17" s="867"/>
      <c r="N17" s="867"/>
      <c r="O17" s="867"/>
      <c r="P17" s="867"/>
      <c r="Q17" s="867"/>
      <c r="R17" s="70"/>
      <c r="S17" s="70"/>
      <c r="T17" s="70"/>
      <c r="U17" s="70"/>
      <c r="V17" s="70"/>
      <c r="W17" s="70"/>
      <c r="X17" s="70"/>
    </row>
    <row r="18" spans="1:24" ht="18.75" customHeight="1" x14ac:dyDescent="0.3">
      <c r="A18" s="970" t="s">
        <v>92</v>
      </c>
      <c r="B18" s="970"/>
      <c r="C18" s="970"/>
      <c r="D18" s="971" t="s">
        <v>189</v>
      </c>
      <c r="E18" s="971"/>
      <c r="F18" s="971"/>
      <c r="G18" s="971"/>
      <c r="H18" s="97"/>
      <c r="I18" s="291"/>
      <c r="J18" s="957" t="s">
        <v>87</v>
      </c>
      <c r="K18" s="957"/>
      <c r="L18" s="957"/>
      <c r="M18" s="957"/>
      <c r="N18" s="958" t="s">
        <v>88</v>
      </c>
      <c r="O18" s="958"/>
      <c r="P18" s="958"/>
      <c r="Q18" s="958"/>
      <c r="R18" s="50"/>
      <c r="S18" s="50"/>
      <c r="T18" s="50"/>
      <c r="U18" s="50"/>
      <c r="V18" s="50"/>
      <c r="W18" s="50"/>
      <c r="X18" s="50"/>
    </row>
    <row r="19" spans="1:24" ht="18" customHeight="1" x14ac:dyDescent="0.25">
      <c r="A19" s="98"/>
      <c r="B19" s="98"/>
      <c r="C19" s="99"/>
      <c r="D19" s="100" t="s">
        <v>15</v>
      </c>
      <c r="E19" s="101"/>
      <c r="F19" s="6"/>
      <c r="G19" s="6"/>
      <c r="H19" s="6"/>
      <c r="I19" s="102"/>
      <c r="J19" s="4"/>
      <c r="K19" s="4"/>
      <c r="L19" s="98"/>
      <c r="M19" s="98"/>
      <c r="N19" s="98"/>
      <c r="O19" s="98"/>
      <c r="P19" s="98"/>
      <c r="Q19" s="98"/>
      <c r="R19" s="50"/>
      <c r="S19" s="50"/>
      <c r="T19" s="50"/>
      <c r="U19" s="50"/>
      <c r="V19" s="50"/>
      <c r="W19" s="50"/>
      <c r="X19" s="50"/>
    </row>
    <row r="20" spans="1:24" ht="18" customHeight="1" x14ac:dyDescent="0.25">
      <c r="A20" s="4"/>
      <c r="B20" s="4"/>
      <c r="C20" s="103"/>
      <c r="D20" s="104"/>
      <c r="E20" s="5"/>
      <c r="F20" s="6"/>
      <c r="G20" s="6"/>
      <c r="H20" s="6"/>
      <c r="I20" s="6"/>
      <c r="J20" s="105"/>
      <c r="K20" s="4"/>
      <c r="L20" s="4"/>
      <c r="M20" s="4"/>
      <c r="N20" s="4"/>
      <c r="O20" s="4"/>
      <c r="P20" s="4"/>
      <c r="Q20" s="4"/>
      <c r="R20" s="50"/>
      <c r="S20" s="50"/>
      <c r="T20" s="50"/>
      <c r="U20" s="50"/>
      <c r="V20" s="50"/>
      <c r="W20" s="50"/>
      <c r="X20" s="50"/>
    </row>
    <row r="21" spans="1:24" ht="18" customHeight="1" x14ac:dyDescent="0.25">
      <c r="A21" s="4"/>
      <c r="B21" s="4"/>
      <c r="C21" s="103"/>
      <c r="D21" s="104"/>
      <c r="E21" s="5"/>
      <c r="F21" s="6"/>
      <c r="G21" s="6"/>
      <c r="H21" s="6"/>
      <c r="I21" s="6"/>
      <c r="J21" s="105"/>
      <c r="K21" s="4"/>
      <c r="L21" s="4"/>
      <c r="M21" s="4"/>
      <c r="N21" s="4"/>
      <c r="O21" s="4"/>
      <c r="P21" s="4"/>
      <c r="Q21" s="4"/>
      <c r="R21" s="50"/>
      <c r="S21" s="50"/>
      <c r="T21" s="50"/>
      <c r="U21" s="50"/>
      <c r="V21" s="50"/>
      <c r="W21" s="50"/>
      <c r="X21" s="50"/>
    </row>
    <row r="22" spans="1:24" ht="18" customHeight="1" x14ac:dyDescent="0.25">
      <c r="A22" s="4"/>
      <c r="B22" s="4"/>
      <c r="C22" s="103"/>
      <c r="D22" s="104"/>
      <c r="E22" s="5"/>
      <c r="F22" s="6"/>
      <c r="G22" s="6"/>
      <c r="H22" s="6"/>
      <c r="I22" s="6"/>
      <c r="J22" s="105"/>
      <c r="K22" s="105"/>
      <c r="L22" s="4"/>
      <c r="M22" s="4"/>
      <c r="N22" s="4"/>
      <c r="O22" s="4"/>
      <c r="P22" s="4"/>
      <c r="Q22" s="4"/>
      <c r="R22" s="50"/>
      <c r="S22" s="50"/>
      <c r="T22" s="50"/>
      <c r="U22" s="50"/>
      <c r="V22" s="50"/>
      <c r="W22" s="50"/>
      <c r="X22" s="50"/>
    </row>
    <row r="23" spans="1:24" ht="18.75" customHeight="1" x14ac:dyDescent="0.3">
      <c r="A23" s="4"/>
      <c r="B23" s="4"/>
      <c r="C23" s="103"/>
      <c r="D23" s="104"/>
      <c r="E23" s="5"/>
      <c r="F23" s="6"/>
      <c r="G23" s="6"/>
      <c r="H23" s="6"/>
      <c r="I23" s="6"/>
      <c r="J23" s="105"/>
      <c r="K23" s="106"/>
      <c r="L23" s="4"/>
      <c r="M23" s="4"/>
      <c r="N23" s="4"/>
      <c r="O23" s="4"/>
      <c r="P23" s="4"/>
      <c r="Q23" s="4"/>
      <c r="R23" s="50"/>
      <c r="S23" s="50"/>
      <c r="T23" s="50"/>
      <c r="U23" s="50"/>
      <c r="V23" s="50"/>
      <c r="W23" s="50"/>
      <c r="X23" s="50"/>
    </row>
    <row r="24" spans="1:24" ht="18.75" customHeight="1" x14ac:dyDescent="0.3">
      <c r="A24" s="943" t="s">
        <v>52</v>
      </c>
      <c r="B24" s="943"/>
      <c r="C24" s="943"/>
      <c r="D24" s="943" t="s">
        <v>89</v>
      </c>
      <c r="E24" s="943"/>
      <c r="F24" s="943"/>
      <c r="G24" s="943"/>
      <c r="H24" s="278"/>
      <c r="I24" s="292"/>
      <c r="J24" s="943" t="s">
        <v>35</v>
      </c>
      <c r="K24" s="943"/>
      <c r="L24" s="943"/>
      <c r="M24" s="943"/>
      <c r="N24" s="943" t="s">
        <v>54</v>
      </c>
      <c r="O24" s="943"/>
      <c r="P24" s="943"/>
      <c r="Q24" s="943"/>
      <c r="R24" s="50"/>
      <c r="S24" s="50"/>
      <c r="T24" s="50"/>
      <c r="U24" s="50"/>
      <c r="V24" s="50"/>
      <c r="W24" s="50"/>
      <c r="X24" s="50"/>
    </row>
    <row r="25" spans="1:24" ht="14.25" customHeight="1" x14ac:dyDescent="0.3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</row>
    <row r="26" spans="1:24" ht="14.25" customHeight="1" x14ac:dyDescent="0.3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</row>
    <row r="27" spans="1:24" ht="14.25" customHeight="1" x14ac:dyDescent="0.3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</row>
    <row r="28" spans="1:24" ht="14.25" customHeight="1" x14ac:dyDescent="0.3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</row>
    <row r="29" spans="1:24" ht="14.25" customHeight="1" x14ac:dyDescent="0.3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</row>
    <row r="30" spans="1:24" ht="14.25" customHeight="1" x14ac:dyDescent="0.3">
      <c r="A30" s="110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</row>
    <row r="31" spans="1:24" ht="18.75" x14ac:dyDescent="0.3">
      <c r="A31" s="1010" t="s">
        <v>0</v>
      </c>
      <c r="B31" s="1010"/>
      <c r="C31" s="1010"/>
      <c r="D31" s="1010"/>
      <c r="E31" s="68"/>
      <c r="F31" s="68"/>
      <c r="G31" s="68"/>
      <c r="H31" s="1011" t="s">
        <v>76</v>
      </c>
      <c r="I31" s="1011"/>
      <c r="J31" s="1011"/>
      <c r="K31" s="1011"/>
      <c r="L31" s="1011"/>
      <c r="M31" s="1011"/>
      <c r="N31" s="1011"/>
      <c r="O31" s="1011"/>
      <c r="P31" s="1011"/>
      <c r="Q31" s="1011"/>
    </row>
    <row r="32" spans="1:24" ht="18.75" x14ac:dyDescent="0.3">
      <c r="A32" s="208" t="s">
        <v>48</v>
      </c>
      <c r="B32" s="208"/>
      <c r="C32" s="208"/>
      <c r="D32" s="208"/>
      <c r="E32" s="68"/>
      <c r="F32" s="68"/>
      <c r="G32" s="68"/>
      <c r="H32" s="866" t="s">
        <v>178</v>
      </c>
      <c r="I32" s="866"/>
      <c r="J32" s="866"/>
      <c r="K32" s="866"/>
      <c r="L32" s="866"/>
      <c r="M32" s="866"/>
      <c r="N32" s="866"/>
      <c r="O32" s="866"/>
      <c r="P32" s="866"/>
      <c r="Q32" s="866"/>
    </row>
    <row r="33" spans="1:17" ht="18.75" x14ac:dyDescent="0.3">
      <c r="A33" s="52"/>
      <c r="B33" s="68"/>
      <c r="C33" s="68"/>
      <c r="D33" s="68"/>
      <c r="E33" s="68"/>
      <c r="F33" s="68"/>
      <c r="G33" s="68"/>
      <c r="H33" s="209"/>
      <c r="I33" s="209"/>
      <c r="J33" s="209"/>
      <c r="K33" s="209"/>
      <c r="L33" s="209"/>
      <c r="M33" s="209"/>
      <c r="N33" s="209"/>
      <c r="O33" s="209"/>
      <c r="P33" s="209"/>
      <c r="Q33" s="209"/>
    </row>
    <row r="34" spans="1:17" ht="18.75" x14ac:dyDescent="0.3">
      <c r="A34" s="867" t="s">
        <v>388</v>
      </c>
      <c r="B34" s="867"/>
      <c r="C34" s="867"/>
      <c r="D34" s="867"/>
      <c r="E34" s="867"/>
      <c r="F34" s="867"/>
      <c r="G34" s="867"/>
      <c r="H34" s="867"/>
      <c r="I34" s="867"/>
      <c r="J34" s="867"/>
      <c r="K34" s="867"/>
      <c r="L34" s="867"/>
      <c r="M34" s="867"/>
      <c r="N34" s="867"/>
      <c r="O34" s="867"/>
      <c r="P34" s="867"/>
      <c r="Q34" s="867"/>
    </row>
    <row r="35" spans="1:17" ht="15.75" thickBot="1" x14ac:dyDescent="0.25">
      <c r="A35" s="54"/>
      <c r="B35" s="54"/>
      <c r="C35" s="56"/>
      <c r="D35" s="56"/>
      <c r="E35" s="57"/>
      <c r="F35" s="58"/>
      <c r="G35" s="56"/>
      <c r="H35" s="59"/>
      <c r="I35" s="59"/>
      <c r="J35" s="59"/>
      <c r="K35" s="54"/>
      <c r="L35" s="54"/>
      <c r="M35" s="54"/>
      <c r="N35" s="54"/>
      <c r="O35" s="54"/>
      <c r="P35" s="71"/>
      <c r="Q35" s="60"/>
    </row>
    <row r="36" spans="1:17" ht="14.25" customHeight="1" thickTop="1" x14ac:dyDescent="0.2">
      <c r="A36" s="999" t="s">
        <v>1</v>
      </c>
      <c r="B36" s="1002" t="s">
        <v>90</v>
      </c>
      <c r="C36" s="1003" t="s">
        <v>77</v>
      </c>
      <c r="D36" s="1004" t="s">
        <v>78</v>
      </c>
      <c r="E36" s="975" t="s">
        <v>183</v>
      </c>
      <c r="F36" s="976"/>
      <c r="G36" s="977"/>
      <c r="H36" s="978" t="s">
        <v>184</v>
      </c>
      <c r="I36" s="979"/>
      <c r="J36" s="980"/>
      <c r="K36" s="1005" t="s">
        <v>4</v>
      </c>
      <c r="L36" s="1005"/>
      <c r="M36" s="978" t="s">
        <v>185</v>
      </c>
      <c r="N36" s="980"/>
      <c r="O36" s="1006" t="s">
        <v>523</v>
      </c>
      <c r="P36" s="1006" t="s">
        <v>186</v>
      </c>
      <c r="Q36" s="1007" t="s">
        <v>79</v>
      </c>
    </row>
    <row r="37" spans="1:17" ht="14.25" customHeight="1" x14ac:dyDescent="0.2">
      <c r="A37" s="1000"/>
      <c r="B37" s="985"/>
      <c r="C37" s="988"/>
      <c r="D37" s="973"/>
      <c r="E37" s="962" t="s">
        <v>8</v>
      </c>
      <c r="F37" s="972" t="s">
        <v>7</v>
      </c>
      <c r="G37" s="967" t="s">
        <v>80</v>
      </c>
      <c r="H37" s="972" t="s">
        <v>7</v>
      </c>
      <c r="I37" s="967" t="s">
        <v>187</v>
      </c>
      <c r="J37" s="967" t="s">
        <v>80</v>
      </c>
      <c r="K37" s="972" t="s">
        <v>7</v>
      </c>
      <c r="L37" s="967" t="s">
        <v>8</v>
      </c>
      <c r="M37" s="972" t="s">
        <v>7</v>
      </c>
      <c r="N37" s="967" t="s">
        <v>8</v>
      </c>
      <c r="O37" s="968"/>
      <c r="P37" s="968"/>
      <c r="Q37" s="1008"/>
    </row>
    <row r="38" spans="1:17" ht="14.25" customHeight="1" x14ac:dyDescent="0.2">
      <c r="A38" s="1000"/>
      <c r="B38" s="985"/>
      <c r="C38" s="988"/>
      <c r="D38" s="973"/>
      <c r="E38" s="962"/>
      <c r="F38" s="973"/>
      <c r="G38" s="968"/>
      <c r="H38" s="973"/>
      <c r="I38" s="968"/>
      <c r="J38" s="968"/>
      <c r="K38" s="973"/>
      <c r="L38" s="968"/>
      <c r="M38" s="973"/>
      <c r="N38" s="968"/>
      <c r="O38" s="968"/>
      <c r="P38" s="968"/>
      <c r="Q38" s="1008"/>
    </row>
    <row r="39" spans="1:17" ht="14.25" customHeight="1" x14ac:dyDescent="0.2">
      <c r="A39" s="1001"/>
      <c r="B39" s="986"/>
      <c r="C39" s="989"/>
      <c r="D39" s="974"/>
      <c r="E39" s="963"/>
      <c r="F39" s="974"/>
      <c r="G39" s="969"/>
      <c r="H39" s="974"/>
      <c r="I39" s="969"/>
      <c r="J39" s="969"/>
      <c r="K39" s="974"/>
      <c r="L39" s="969"/>
      <c r="M39" s="974"/>
      <c r="N39" s="969"/>
      <c r="O39" s="969"/>
      <c r="P39" s="969"/>
      <c r="Q39" s="1009"/>
    </row>
    <row r="40" spans="1:17" ht="14.25" customHeight="1" x14ac:dyDescent="0.2">
      <c r="A40" s="993" t="s">
        <v>190</v>
      </c>
      <c r="B40" s="994"/>
      <c r="C40" s="321"/>
      <c r="D40" s="322"/>
      <c r="E40" s="323"/>
      <c r="F40" s="322"/>
      <c r="G40" s="207"/>
      <c r="H40" s="322"/>
      <c r="I40" s="207"/>
      <c r="J40" s="207"/>
      <c r="K40" s="322"/>
      <c r="L40" s="207"/>
      <c r="M40" s="322"/>
      <c r="N40" s="207"/>
      <c r="O40" s="207"/>
      <c r="P40" s="207"/>
      <c r="Q40" s="332"/>
    </row>
    <row r="41" spans="1:17" ht="15" x14ac:dyDescent="0.25">
      <c r="A41" s="333">
        <v>1</v>
      </c>
      <c r="B41" s="325" t="s">
        <v>182</v>
      </c>
      <c r="C41" s="326">
        <v>25339</v>
      </c>
      <c r="D41" s="324" t="s">
        <v>59</v>
      </c>
      <c r="E41" s="324">
        <v>4.0599999999999996</v>
      </c>
      <c r="F41" s="327">
        <v>5</v>
      </c>
      <c r="G41" s="328">
        <v>42736</v>
      </c>
      <c r="H41" s="327">
        <v>6</v>
      </c>
      <c r="I41" s="329">
        <f>SUM(E41)*1%</f>
        <v>4.0599999999999997E-2</v>
      </c>
      <c r="J41" s="328">
        <v>43101</v>
      </c>
      <c r="K41" s="327">
        <v>70</v>
      </c>
      <c r="L41" s="330">
        <f>SUM(I41)*K41%</f>
        <v>2.8419999999999997E-2</v>
      </c>
      <c r="M41" s="327">
        <v>70</v>
      </c>
      <c r="N41" s="330">
        <f>SUM(I41)*M41%</f>
        <v>2.8419999999999997E-2</v>
      </c>
      <c r="O41" s="330">
        <f>SUM(I41)*23.5%</f>
        <v>9.5409999999999991E-3</v>
      </c>
      <c r="P41" s="331">
        <f>SUM(I41+L41+N41+O41)*1300000</f>
        <v>139075.29999999999</v>
      </c>
      <c r="Q41" s="334"/>
    </row>
    <row r="42" spans="1:17" ht="15" x14ac:dyDescent="0.25">
      <c r="A42" s="995" t="s">
        <v>191</v>
      </c>
      <c r="B42" s="996"/>
      <c r="C42" s="326"/>
      <c r="D42" s="324"/>
      <c r="E42" s="324"/>
      <c r="F42" s="327"/>
      <c r="G42" s="328"/>
      <c r="H42" s="327"/>
      <c r="I42" s="329"/>
      <c r="J42" s="328"/>
      <c r="K42" s="327"/>
      <c r="L42" s="330"/>
      <c r="M42" s="330"/>
      <c r="N42" s="330"/>
      <c r="O42" s="330"/>
      <c r="P42" s="331"/>
      <c r="Q42" s="334"/>
    </row>
    <row r="43" spans="1:17" ht="15" x14ac:dyDescent="0.25">
      <c r="A43" s="333">
        <v>2</v>
      </c>
      <c r="B43" s="325" t="s">
        <v>181</v>
      </c>
      <c r="C43" s="326">
        <v>25770</v>
      </c>
      <c r="D43" s="324" t="s">
        <v>59</v>
      </c>
      <c r="E43" s="324">
        <v>4.0599999999999996</v>
      </c>
      <c r="F43" s="327">
        <v>8</v>
      </c>
      <c r="G43" s="328">
        <v>42736</v>
      </c>
      <c r="H43" s="327">
        <v>9</v>
      </c>
      <c r="I43" s="329">
        <f>SUM(E43)*1%</f>
        <v>4.0599999999999997E-2</v>
      </c>
      <c r="J43" s="328">
        <v>43101</v>
      </c>
      <c r="K43" s="327">
        <v>70</v>
      </c>
      <c r="L43" s="330">
        <f>SUM(I43)*K43%</f>
        <v>2.8419999999999997E-2</v>
      </c>
      <c r="M43" s="330"/>
      <c r="N43" s="330"/>
      <c r="O43" s="330">
        <f t="shared" ref="O43" si="4">SUM(I43)*23.5%</f>
        <v>9.5409999999999991E-3</v>
      </c>
      <c r="P43" s="331">
        <f>SUM(I43+L43+N43+O43)*1300000</f>
        <v>102129.29999999999</v>
      </c>
      <c r="Q43" s="334"/>
    </row>
    <row r="44" spans="1:17" ht="15.75" thickBot="1" x14ac:dyDescent="0.3">
      <c r="A44" s="997" t="s">
        <v>55</v>
      </c>
      <c r="B44" s="998"/>
      <c r="C44" s="314"/>
      <c r="D44" s="315"/>
      <c r="E44" s="316">
        <f>SUM(E41:E43)</f>
        <v>8.1199999999999992</v>
      </c>
      <c r="F44" s="315"/>
      <c r="G44" s="314"/>
      <c r="H44" s="316"/>
      <c r="I44" s="317">
        <f>SUM(I41:I43)</f>
        <v>8.1199999999999994E-2</v>
      </c>
      <c r="J44" s="318"/>
      <c r="K44" s="316"/>
      <c r="L44" s="318">
        <f>SUM(L41:L43)</f>
        <v>5.6839999999999995E-2</v>
      </c>
      <c r="M44" s="318"/>
      <c r="N44" s="318">
        <f>SUM(N41:N43)</f>
        <v>2.8419999999999997E-2</v>
      </c>
      <c r="O44" s="318">
        <f>SUM(O41:O43)</f>
        <v>1.9081999999999998E-2</v>
      </c>
      <c r="P44" s="319">
        <f>SUM(P41:P43)</f>
        <v>241204.59999999998</v>
      </c>
      <c r="Q44" s="320"/>
    </row>
    <row r="45" spans="1:17" ht="16.5" thickTop="1" x14ac:dyDescent="0.25">
      <c r="A45" s="61"/>
      <c r="B45" s="61"/>
      <c r="C45" s="62"/>
      <c r="D45" s="63"/>
      <c r="E45" s="61"/>
      <c r="F45" s="64"/>
      <c r="G45" s="62"/>
      <c r="H45" s="65"/>
      <c r="I45" s="290"/>
      <c r="J45" s="65"/>
      <c r="K45" s="67"/>
      <c r="L45" s="65" t="s">
        <v>15</v>
      </c>
      <c r="M45" s="65"/>
      <c r="N45" s="65"/>
      <c r="O45" s="65"/>
      <c r="P45" s="66" t="s">
        <v>15</v>
      </c>
      <c r="Q45" s="61"/>
    </row>
    <row r="46" spans="1:17" ht="18.75" x14ac:dyDescent="0.3">
      <c r="A46" s="949" t="s">
        <v>550</v>
      </c>
      <c r="B46" s="949"/>
      <c r="C46" s="949"/>
      <c r="D46" s="949"/>
      <c r="E46" s="949"/>
      <c r="F46" s="110"/>
      <c r="G46" s="55"/>
      <c r="H46" s="55"/>
      <c r="I46" s="111"/>
      <c r="J46" s="950" t="s">
        <v>85</v>
      </c>
      <c r="K46" s="950"/>
      <c r="L46" s="950"/>
      <c r="M46" s="950"/>
      <c r="N46" s="950"/>
      <c r="O46" s="950"/>
      <c r="P46" s="950"/>
      <c r="Q46" s="950"/>
    </row>
    <row r="47" spans="1:17" ht="19.5" x14ac:dyDescent="0.3">
      <c r="A47" s="951" t="s">
        <v>91</v>
      </c>
      <c r="B47" s="951"/>
      <c r="C47" s="951"/>
      <c r="D47" s="951"/>
      <c r="E47" s="951"/>
      <c r="F47" s="55"/>
      <c r="G47" s="55"/>
      <c r="H47" s="289"/>
      <c r="I47" s="3"/>
      <c r="J47" s="867" t="s">
        <v>86</v>
      </c>
      <c r="K47" s="867"/>
      <c r="L47" s="867"/>
      <c r="M47" s="867"/>
      <c r="N47" s="867"/>
      <c r="O47" s="867"/>
      <c r="P47" s="867"/>
      <c r="Q47" s="867"/>
    </row>
    <row r="48" spans="1:17" ht="18.75" x14ac:dyDescent="0.3">
      <c r="A48" s="970" t="s">
        <v>92</v>
      </c>
      <c r="B48" s="970"/>
      <c r="C48" s="970"/>
      <c r="D48" s="971" t="s">
        <v>189</v>
      </c>
      <c r="E48" s="971"/>
      <c r="F48" s="971"/>
      <c r="G48" s="971"/>
      <c r="H48" s="97"/>
      <c r="I48" s="291"/>
      <c r="J48" s="957" t="s">
        <v>87</v>
      </c>
      <c r="K48" s="957"/>
      <c r="L48" s="957"/>
      <c r="M48" s="957"/>
      <c r="N48" s="958" t="s">
        <v>88</v>
      </c>
      <c r="O48" s="958"/>
      <c r="P48" s="958"/>
      <c r="Q48" s="958"/>
    </row>
    <row r="49" spans="1:17" ht="18" x14ac:dyDescent="0.25">
      <c r="A49" s="98"/>
      <c r="B49" s="98"/>
      <c r="C49" s="99"/>
      <c r="D49" s="100" t="s">
        <v>15</v>
      </c>
      <c r="E49" s="101"/>
      <c r="F49" s="6"/>
      <c r="G49" s="6"/>
      <c r="H49" s="6"/>
      <c r="I49" s="102"/>
      <c r="J49" s="4"/>
      <c r="K49" s="4"/>
      <c r="L49" s="98"/>
      <c r="M49" s="98"/>
      <c r="N49" s="98"/>
      <c r="O49" s="98"/>
      <c r="P49" s="98"/>
      <c r="Q49" s="98"/>
    </row>
    <row r="50" spans="1:17" ht="18" x14ac:dyDescent="0.25">
      <c r="A50" s="4"/>
      <c r="B50" s="4"/>
      <c r="C50" s="103"/>
      <c r="D50" s="104"/>
      <c r="E50" s="5"/>
      <c r="F50" s="6"/>
      <c r="G50" s="6"/>
      <c r="H50" s="6"/>
      <c r="I50" s="6"/>
      <c r="J50" s="105"/>
      <c r="K50" s="4"/>
      <c r="L50" s="4"/>
      <c r="M50" s="4"/>
      <c r="N50" s="4"/>
      <c r="O50" s="4"/>
      <c r="P50" s="4"/>
      <c r="Q50" s="4"/>
    </row>
    <row r="51" spans="1:17" ht="18" x14ac:dyDescent="0.25">
      <c r="A51" s="4"/>
      <c r="B51" s="4"/>
      <c r="C51" s="103"/>
      <c r="D51" s="104"/>
      <c r="E51" s="5"/>
      <c r="F51" s="6"/>
      <c r="G51" s="6"/>
      <c r="H51" s="6"/>
      <c r="I51" s="6"/>
      <c r="J51" s="105"/>
      <c r="K51" s="4"/>
      <c r="L51" s="4"/>
      <c r="M51" s="4"/>
      <c r="N51" s="4"/>
      <c r="O51" s="4"/>
      <c r="P51" s="4"/>
      <c r="Q51" s="4"/>
    </row>
    <row r="52" spans="1:17" ht="18" x14ac:dyDescent="0.25">
      <c r="A52" s="4"/>
      <c r="B52" s="4"/>
      <c r="C52" s="103"/>
      <c r="D52" s="104"/>
      <c r="E52" s="5"/>
      <c r="F52" s="6"/>
      <c r="G52" s="6"/>
      <c r="H52" s="6"/>
      <c r="I52" s="6"/>
      <c r="J52" s="105"/>
      <c r="K52" s="105"/>
      <c r="L52" s="4"/>
      <c r="M52" s="4"/>
      <c r="N52" s="4"/>
      <c r="O52" s="4"/>
      <c r="P52" s="4"/>
      <c r="Q52" s="4"/>
    </row>
    <row r="53" spans="1:17" ht="18.75" x14ac:dyDescent="0.3">
      <c r="A53" s="4"/>
      <c r="B53" s="4"/>
      <c r="C53" s="103"/>
      <c r="D53" s="104"/>
      <c r="E53" s="5"/>
      <c r="F53" s="6"/>
      <c r="G53" s="6"/>
      <c r="H53" s="6"/>
      <c r="I53" s="6"/>
      <c r="J53" s="105"/>
      <c r="K53" s="106"/>
      <c r="L53" s="4"/>
      <c r="M53" s="4"/>
      <c r="N53" s="4"/>
      <c r="O53" s="4"/>
      <c r="P53" s="4"/>
      <c r="Q53" s="4"/>
    </row>
    <row r="54" spans="1:17" ht="18.75" x14ac:dyDescent="0.3">
      <c r="A54" s="943" t="s">
        <v>52</v>
      </c>
      <c r="B54" s="943"/>
      <c r="C54" s="943"/>
      <c r="D54" s="943" t="s">
        <v>89</v>
      </c>
      <c r="E54" s="943"/>
      <c r="F54" s="943"/>
      <c r="G54" s="943"/>
      <c r="H54" s="278"/>
      <c r="I54" s="292"/>
      <c r="J54" s="943" t="s">
        <v>35</v>
      </c>
      <c r="K54" s="943"/>
      <c r="L54" s="943"/>
      <c r="M54" s="943"/>
      <c r="N54" s="943" t="s">
        <v>54</v>
      </c>
      <c r="O54" s="943"/>
      <c r="P54" s="943"/>
      <c r="Q54" s="943"/>
    </row>
  </sheetData>
  <mergeCells count="78">
    <mergeCell ref="A24:C24"/>
    <mergeCell ref="D18:G18"/>
    <mergeCell ref="D24:G24"/>
    <mergeCell ref="P6:P9"/>
    <mergeCell ref="N7:N9"/>
    <mergeCell ref="M6:N6"/>
    <mergeCell ref="F37:F39"/>
    <mergeCell ref="G37:G39"/>
    <mergeCell ref="H37:H39"/>
    <mergeCell ref="A1:D1"/>
    <mergeCell ref="A31:D31"/>
    <mergeCell ref="H31:Q31"/>
    <mergeCell ref="H32:Q32"/>
    <mergeCell ref="A14:B14"/>
    <mergeCell ref="H1:Q1"/>
    <mergeCell ref="H2:Q2"/>
    <mergeCell ref="A16:E16"/>
    <mergeCell ref="F7:F9"/>
    <mergeCell ref="G7:G9"/>
    <mergeCell ref="H7:H9"/>
    <mergeCell ref="A4:Q4"/>
    <mergeCell ref="M7:M9"/>
    <mergeCell ref="A46:E46"/>
    <mergeCell ref="J37:J39"/>
    <mergeCell ref="M37:M39"/>
    <mergeCell ref="N37:N39"/>
    <mergeCell ref="J46:Q46"/>
    <mergeCell ref="A40:B40"/>
    <mergeCell ref="A42:B42"/>
    <mergeCell ref="A44:B44"/>
    <mergeCell ref="A36:A39"/>
    <mergeCell ref="B36:B39"/>
    <mergeCell ref="C36:C39"/>
    <mergeCell ref="D36:D39"/>
    <mergeCell ref="K36:L36"/>
    <mergeCell ref="O36:O39"/>
    <mergeCell ref="P36:P39"/>
    <mergeCell ref="Q36:Q39"/>
    <mergeCell ref="E36:G36"/>
    <mergeCell ref="H36:J36"/>
    <mergeCell ref="M36:N36"/>
    <mergeCell ref="A34:Q34"/>
    <mergeCell ref="I7:I9"/>
    <mergeCell ref="K7:K9"/>
    <mergeCell ref="L7:L9"/>
    <mergeCell ref="A6:A9"/>
    <mergeCell ref="B6:B9"/>
    <mergeCell ref="C6:C9"/>
    <mergeCell ref="D6:D9"/>
    <mergeCell ref="O6:O9"/>
    <mergeCell ref="A17:E17"/>
    <mergeCell ref="Q6:Q9"/>
    <mergeCell ref="K6:L6"/>
    <mergeCell ref="A18:C18"/>
    <mergeCell ref="A54:C54"/>
    <mergeCell ref="D54:G54"/>
    <mergeCell ref="E6:G6"/>
    <mergeCell ref="E7:E9"/>
    <mergeCell ref="H6:J6"/>
    <mergeCell ref="J7:J9"/>
    <mergeCell ref="E37:E39"/>
    <mergeCell ref="A47:E47"/>
    <mergeCell ref="A48:C48"/>
    <mergeCell ref="D48:G48"/>
    <mergeCell ref="J47:Q47"/>
    <mergeCell ref="N48:Q48"/>
    <mergeCell ref="J48:M48"/>
    <mergeCell ref="I37:I39"/>
    <mergeCell ref="K37:K39"/>
    <mergeCell ref="L37:L39"/>
    <mergeCell ref="N54:Q54"/>
    <mergeCell ref="J54:M54"/>
    <mergeCell ref="J16:Q16"/>
    <mergeCell ref="J17:Q17"/>
    <mergeCell ref="J18:M18"/>
    <mergeCell ref="N18:Q18"/>
    <mergeCell ref="J24:M24"/>
    <mergeCell ref="N24:Q24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>
      <selection activeCell="J28" sqref="J28:N28"/>
    </sheetView>
  </sheetViews>
  <sheetFormatPr defaultRowHeight="14.25" x14ac:dyDescent="0.2"/>
  <cols>
    <col min="1" max="1" width="3.125" customWidth="1"/>
    <col min="2" max="2" width="14.625" customWidth="1"/>
    <col min="3" max="4" width="9" customWidth="1"/>
    <col min="5" max="5" width="4.75" customWidth="1"/>
    <col min="7" max="7" width="5.625" customWidth="1"/>
    <col min="8" max="8" width="9.875" customWidth="1"/>
    <col min="9" max="9" width="6.625" customWidth="1"/>
    <col min="10" max="11" width="5.375" customWidth="1"/>
    <col min="12" max="12" width="4.75" customWidth="1"/>
    <col min="13" max="13" width="5.875" customWidth="1"/>
    <col min="14" max="14" width="5.125" customWidth="1"/>
    <col min="15" max="15" width="4.75" customWidth="1"/>
    <col min="16" max="16" width="4.875" customWidth="1"/>
    <col min="17" max="17" width="5.5" customWidth="1"/>
    <col min="18" max="18" width="9" customWidth="1"/>
    <col min="19" max="19" width="10.25" customWidth="1"/>
  </cols>
  <sheetData>
    <row r="1" spans="1:19" ht="18.75" x14ac:dyDescent="0.3">
      <c r="A1" s="1020" t="s">
        <v>94</v>
      </c>
      <c r="B1" s="1020"/>
      <c r="C1" s="1020"/>
      <c r="D1" s="1020"/>
      <c r="E1" s="237"/>
      <c r="F1" s="237"/>
      <c r="G1" s="199"/>
      <c r="H1" s="237"/>
      <c r="I1" s="237"/>
      <c r="J1" s="237"/>
      <c r="K1" s="1021" t="s">
        <v>97</v>
      </c>
      <c r="L1" s="1021"/>
      <c r="M1" s="1021"/>
      <c r="N1" s="1021"/>
      <c r="O1" s="1021"/>
      <c r="P1" s="1021"/>
      <c r="Q1" s="1021"/>
      <c r="R1" s="1021"/>
      <c r="S1" s="1021"/>
    </row>
    <row r="2" spans="1:19" ht="18.75" x14ac:dyDescent="0.3">
      <c r="A2" s="237" t="s">
        <v>86</v>
      </c>
      <c r="B2" s="237"/>
      <c r="C2" s="237"/>
      <c r="D2" s="237"/>
      <c r="E2" s="237"/>
      <c r="F2" s="237"/>
      <c r="G2" s="199"/>
      <c r="H2" s="237"/>
      <c r="I2" s="237"/>
      <c r="J2" s="237"/>
      <c r="K2" s="1021" t="s">
        <v>98</v>
      </c>
      <c r="L2" s="1021"/>
      <c r="M2" s="1021"/>
      <c r="N2" s="1021"/>
      <c r="O2" s="1021"/>
      <c r="P2" s="1021"/>
      <c r="Q2" s="1021"/>
      <c r="R2" s="1021"/>
      <c r="S2" s="1021"/>
    </row>
    <row r="3" spans="1:19" ht="15.75" customHeight="1" x14ac:dyDescent="0.3">
      <c r="A3" s="199"/>
      <c r="B3" s="199"/>
      <c r="C3" s="199"/>
      <c r="D3" s="199"/>
      <c r="E3" s="237"/>
      <c r="F3" s="237"/>
      <c r="G3" s="199"/>
      <c r="H3" s="237"/>
      <c r="I3" s="237"/>
      <c r="J3" s="237"/>
      <c r="K3" s="237"/>
      <c r="L3" s="237"/>
      <c r="M3" s="199"/>
      <c r="N3" s="199"/>
      <c r="O3" s="199"/>
      <c r="P3" s="199"/>
      <c r="Q3" s="199"/>
      <c r="R3" s="199"/>
      <c r="S3" s="199"/>
    </row>
    <row r="4" spans="1:19" ht="18.75" x14ac:dyDescent="0.3">
      <c r="A4" s="1021" t="s">
        <v>175</v>
      </c>
      <c r="B4" s="1021"/>
      <c r="C4" s="1021"/>
      <c r="D4" s="1021"/>
      <c r="E4" s="1021"/>
      <c r="F4" s="1021"/>
      <c r="G4" s="1021"/>
      <c r="H4" s="1021"/>
      <c r="I4" s="1021"/>
      <c r="J4" s="1021"/>
      <c r="K4" s="1021"/>
      <c r="L4" s="1021"/>
      <c r="M4" s="1021"/>
      <c r="N4" s="1021"/>
      <c r="O4" s="1021"/>
      <c r="P4" s="1021"/>
      <c r="Q4" s="1021"/>
      <c r="R4" s="1021"/>
      <c r="S4" s="1021"/>
    </row>
    <row r="5" spans="1:19" ht="17.25" thickBot="1" x14ac:dyDescent="0.3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</row>
    <row r="6" spans="1:19" ht="32.25" customHeight="1" thickTop="1" x14ac:dyDescent="0.2">
      <c r="A6" s="1024" t="s">
        <v>99</v>
      </c>
      <c r="B6" s="1026" t="s">
        <v>90</v>
      </c>
      <c r="C6" s="1026" t="s">
        <v>69</v>
      </c>
      <c r="D6" s="1026" t="s">
        <v>70</v>
      </c>
      <c r="E6" s="1022" t="s">
        <v>100</v>
      </c>
      <c r="F6" s="1023"/>
      <c r="G6" s="1026" t="s">
        <v>180</v>
      </c>
      <c r="H6" s="1026" t="s">
        <v>101</v>
      </c>
      <c r="I6" s="1026" t="s">
        <v>179</v>
      </c>
      <c r="J6" s="1022" t="s">
        <v>102</v>
      </c>
      <c r="K6" s="1023"/>
      <c r="L6" s="1022" t="s">
        <v>103</v>
      </c>
      <c r="M6" s="1023"/>
      <c r="N6" s="1022" t="s">
        <v>104</v>
      </c>
      <c r="O6" s="1023"/>
      <c r="P6" s="1022" t="s">
        <v>105</v>
      </c>
      <c r="Q6" s="1023"/>
      <c r="R6" s="1026" t="s">
        <v>176</v>
      </c>
      <c r="S6" s="1028" t="s">
        <v>106</v>
      </c>
    </row>
    <row r="7" spans="1:19" ht="30.75" customHeight="1" x14ac:dyDescent="0.2">
      <c r="A7" s="1025"/>
      <c r="B7" s="1027"/>
      <c r="C7" s="1027"/>
      <c r="D7" s="1027"/>
      <c r="E7" s="240" t="s">
        <v>109</v>
      </c>
      <c r="F7" s="240" t="s">
        <v>107</v>
      </c>
      <c r="G7" s="1027"/>
      <c r="H7" s="1027"/>
      <c r="I7" s="1027"/>
      <c r="J7" s="280" t="s">
        <v>108</v>
      </c>
      <c r="K7" s="240" t="s">
        <v>109</v>
      </c>
      <c r="L7" s="281" t="s">
        <v>141</v>
      </c>
      <c r="M7" s="240" t="s">
        <v>109</v>
      </c>
      <c r="N7" s="279" t="s">
        <v>108</v>
      </c>
      <c r="O7" s="240" t="s">
        <v>109</v>
      </c>
      <c r="P7" s="279" t="s">
        <v>108</v>
      </c>
      <c r="Q7" s="240" t="s">
        <v>109</v>
      </c>
      <c r="R7" s="1027"/>
      <c r="S7" s="1029"/>
    </row>
    <row r="8" spans="1:19" ht="15" x14ac:dyDescent="0.2">
      <c r="A8" s="262"/>
      <c r="B8" s="1030" t="s">
        <v>110</v>
      </c>
      <c r="C8" s="1031"/>
      <c r="D8" s="241"/>
      <c r="E8" s="241"/>
      <c r="F8" s="242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243"/>
      <c r="R8" s="156"/>
      <c r="S8" s="263"/>
    </row>
    <row r="9" spans="1:19" ht="30" x14ac:dyDescent="0.2">
      <c r="A9" s="264">
        <v>1</v>
      </c>
      <c r="B9" s="244" t="s">
        <v>111</v>
      </c>
      <c r="C9" s="245">
        <v>28340</v>
      </c>
      <c r="D9" s="82" t="s">
        <v>112</v>
      </c>
      <c r="E9" s="246">
        <v>3</v>
      </c>
      <c r="F9" s="247">
        <v>42109</v>
      </c>
      <c r="G9" s="82">
        <v>3.33</v>
      </c>
      <c r="H9" s="481" t="s">
        <v>509</v>
      </c>
      <c r="I9" s="82">
        <v>0.33</v>
      </c>
      <c r="J9" s="248"/>
      <c r="K9" s="248"/>
      <c r="L9" s="82">
        <v>70</v>
      </c>
      <c r="M9" s="82">
        <f>SUM(I9)*L9%</f>
        <v>0.23099999999999998</v>
      </c>
      <c r="N9" s="248"/>
      <c r="O9" s="82"/>
      <c r="P9" s="82">
        <v>23.5</v>
      </c>
      <c r="Q9" s="249">
        <f>SUM(I9+K9)*P9%</f>
        <v>7.7549999999999994E-2</v>
      </c>
      <c r="R9" s="248">
        <f>SUM(I9+K9+M9+O9+Q9)*1300000</f>
        <v>830114.99999999988</v>
      </c>
      <c r="S9" s="250" t="s">
        <v>517</v>
      </c>
    </row>
    <row r="10" spans="1:19" ht="17.25" customHeight="1" x14ac:dyDescent="0.2">
      <c r="A10" s="264">
        <v>2</v>
      </c>
      <c r="B10" s="251" t="s">
        <v>113</v>
      </c>
      <c r="C10" s="252">
        <v>31992</v>
      </c>
      <c r="D10" s="82" t="s">
        <v>59</v>
      </c>
      <c r="E10" s="82">
        <v>2.46</v>
      </c>
      <c r="F10" s="253">
        <v>42370</v>
      </c>
      <c r="G10" s="82">
        <v>2.66</v>
      </c>
      <c r="H10" s="253">
        <v>43101</v>
      </c>
      <c r="I10" s="254">
        <v>0.2</v>
      </c>
      <c r="J10" s="82"/>
      <c r="K10" s="82"/>
      <c r="L10" s="82">
        <v>70</v>
      </c>
      <c r="M10" s="82">
        <f t="shared" ref="M10:M18" si="0">SUM(I10)*L10%</f>
        <v>0.13999999999999999</v>
      </c>
      <c r="N10" s="82"/>
      <c r="O10" s="82"/>
      <c r="P10" s="82">
        <v>23.5</v>
      </c>
      <c r="Q10" s="82">
        <f t="shared" ref="Q10:Q16" si="1">SUM(I10+K10)*P10%</f>
        <v>4.7E-2</v>
      </c>
      <c r="R10" s="248">
        <f t="shared" ref="R10:R18" si="2">SUM(I10+K10+M10+O10+Q10)*1300000</f>
        <v>503099.99999999994</v>
      </c>
      <c r="S10" s="265"/>
    </row>
    <row r="11" spans="1:19" ht="15" customHeight="1" x14ac:dyDescent="0.2">
      <c r="A11" s="264"/>
      <c r="B11" s="1032" t="s">
        <v>115</v>
      </c>
      <c r="C11" s="1033"/>
      <c r="D11" s="82"/>
      <c r="E11" s="82"/>
      <c r="F11" s="252"/>
      <c r="G11" s="82"/>
      <c r="H11" s="253"/>
      <c r="I11" s="254"/>
      <c r="J11" s="254"/>
      <c r="K11" s="254"/>
      <c r="L11" s="82"/>
      <c r="M11" s="82"/>
      <c r="N11" s="82"/>
      <c r="O11" s="82"/>
      <c r="P11" s="82"/>
      <c r="Q11" s="82"/>
      <c r="R11" s="248"/>
      <c r="S11" s="266"/>
    </row>
    <row r="12" spans="1:19" ht="17.25" customHeight="1" x14ac:dyDescent="0.2">
      <c r="A12" s="264">
        <v>3</v>
      </c>
      <c r="B12" s="251" t="s">
        <v>116</v>
      </c>
      <c r="C12" s="252">
        <v>31494</v>
      </c>
      <c r="D12" s="82" t="s">
        <v>60</v>
      </c>
      <c r="E12" s="255">
        <v>2.46</v>
      </c>
      <c r="F12" s="256">
        <v>42370</v>
      </c>
      <c r="G12" s="255">
        <v>2.66</v>
      </c>
      <c r="H12" s="755">
        <v>43101</v>
      </c>
      <c r="I12" s="254">
        <v>0.2</v>
      </c>
      <c r="J12" s="254"/>
      <c r="K12" s="254"/>
      <c r="L12" s="255">
        <v>70</v>
      </c>
      <c r="M12" s="82">
        <f t="shared" si="0"/>
        <v>0.13999999999999999</v>
      </c>
      <c r="N12" s="255">
        <v>70</v>
      </c>
      <c r="O12" s="82">
        <f t="shared" ref="O12:O16" si="3">SUM(I12)*N12%</f>
        <v>0.13999999999999999</v>
      </c>
      <c r="P12" s="82">
        <v>23.5</v>
      </c>
      <c r="Q12" s="82">
        <f t="shared" si="1"/>
        <v>4.7E-2</v>
      </c>
      <c r="R12" s="248">
        <f t="shared" si="2"/>
        <v>685100</v>
      </c>
      <c r="S12" s="266"/>
    </row>
    <row r="13" spans="1:19" ht="14.25" customHeight="1" x14ac:dyDescent="0.2">
      <c r="A13" s="264">
        <v>4</v>
      </c>
      <c r="B13" s="251" t="s">
        <v>117</v>
      </c>
      <c r="C13" s="252">
        <v>29461</v>
      </c>
      <c r="D13" s="82" t="s">
        <v>57</v>
      </c>
      <c r="E13" s="82">
        <v>2.86</v>
      </c>
      <c r="F13" s="252">
        <v>42522</v>
      </c>
      <c r="G13" s="82">
        <v>3.06</v>
      </c>
      <c r="H13" s="253">
        <v>43252</v>
      </c>
      <c r="I13" s="254">
        <v>0.2</v>
      </c>
      <c r="J13" s="254"/>
      <c r="K13" s="254"/>
      <c r="L13" s="82">
        <v>70</v>
      </c>
      <c r="M13" s="82">
        <f t="shared" si="0"/>
        <v>0.13999999999999999</v>
      </c>
      <c r="N13" s="82">
        <v>70</v>
      </c>
      <c r="O13" s="82">
        <f t="shared" si="3"/>
        <v>0.13999999999999999</v>
      </c>
      <c r="P13" s="82">
        <v>23.5</v>
      </c>
      <c r="Q13" s="82">
        <f t="shared" si="1"/>
        <v>4.7E-2</v>
      </c>
      <c r="R13" s="248">
        <f t="shared" si="2"/>
        <v>685100</v>
      </c>
      <c r="S13" s="266"/>
    </row>
    <row r="14" spans="1:19" ht="14.25" customHeight="1" x14ac:dyDescent="0.2">
      <c r="A14" s="264"/>
      <c r="B14" s="1032" t="s">
        <v>118</v>
      </c>
      <c r="C14" s="1033"/>
      <c r="D14" s="82"/>
      <c r="E14" s="257"/>
      <c r="F14" s="256"/>
      <c r="G14" s="257"/>
      <c r="H14" s="253"/>
      <c r="I14" s="254"/>
      <c r="J14" s="254"/>
      <c r="K14" s="254"/>
      <c r="L14" s="257"/>
      <c r="M14" s="82"/>
      <c r="N14" s="82"/>
      <c r="O14" s="82"/>
      <c r="P14" s="82"/>
      <c r="Q14" s="82"/>
      <c r="R14" s="248"/>
      <c r="S14" s="266"/>
    </row>
    <row r="15" spans="1:19" ht="29.25" customHeight="1" x14ac:dyDescent="0.2">
      <c r="A15" s="264">
        <v>5</v>
      </c>
      <c r="B15" s="258" t="s">
        <v>119</v>
      </c>
      <c r="C15" s="253">
        <v>27878</v>
      </c>
      <c r="D15" s="82" t="s">
        <v>112</v>
      </c>
      <c r="E15" s="259">
        <v>3</v>
      </c>
      <c r="F15" s="256">
        <v>42156</v>
      </c>
      <c r="G15" s="257">
        <v>3.33</v>
      </c>
      <c r="H15" s="481" t="s">
        <v>510</v>
      </c>
      <c r="I15" s="254">
        <v>0.33</v>
      </c>
      <c r="J15" s="254"/>
      <c r="K15" s="254"/>
      <c r="L15" s="257">
        <v>70</v>
      </c>
      <c r="M15" s="82">
        <f t="shared" si="0"/>
        <v>0.23099999999999998</v>
      </c>
      <c r="N15" s="82"/>
      <c r="O15" s="82"/>
      <c r="P15" s="82">
        <v>23.5</v>
      </c>
      <c r="Q15" s="249">
        <f t="shared" si="1"/>
        <v>7.7549999999999994E-2</v>
      </c>
      <c r="R15" s="248">
        <f t="shared" si="2"/>
        <v>830114.99999999988</v>
      </c>
      <c r="S15" s="250" t="s">
        <v>517</v>
      </c>
    </row>
    <row r="16" spans="1:19" ht="14.25" customHeight="1" x14ac:dyDescent="0.2">
      <c r="A16" s="264">
        <v>6</v>
      </c>
      <c r="B16" s="251" t="s">
        <v>120</v>
      </c>
      <c r="C16" s="252">
        <v>27770</v>
      </c>
      <c r="D16" s="82" t="s">
        <v>65</v>
      </c>
      <c r="E16" s="255">
        <v>2.86</v>
      </c>
      <c r="F16" s="256">
        <v>42522</v>
      </c>
      <c r="G16" s="255">
        <v>3.06</v>
      </c>
      <c r="H16" s="253">
        <v>43252</v>
      </c>
      <c r="I16" s="254">
        <v>0.2</v>
      </c>
      <c r="J16" s="254"/>
      <c r="K16" s="254"/>
      <c r="L16" s="255">
        <v>70</v>
      </c>
      <c r="M16" s="82">
        <f t="shared" si="0"/>
        <v>0.13999999999999999</v>
      </c>
      <c r="N16" s="82">
        <v>70</v>
      </c>
      <c r="O16" s="82">
        <f t="shared" si="3"/>
        <v>0.13999999999999999</v>
      </c>
      <c r="P16" s="82">
        <v>23.5</v>
      </c>
      <c r="Q16" s="82">
        <f t="shared" si="1"/>
        <v>4.7E-2</v>
      </c>
      <c r="R16" s="248">
        <f t="shared" si="2"/>
        <v>685100</v>
      </c>
      <c r="S16" s="266"/>
    </row>
    <row r="17" spans="1:19" ht="15" customHeight="1" x14ac:dyDescent="0.2">
      <c r="A17" s="267"/>
      <c r="B17" s="1032" t="s">
        <v>174</v>
      </c>
      <c r="C17" s="1033"/>
      <c r="D17" s="82"/>
      <c r="E17" s="255"/>
      <c r="F17" s="256"/>
      <c r="G17" s="255"/>
      <c r="H17" s="253"/>
      <c r="I17" s="254"/>
      <c r="J17" s="254"/>
      <c r="K17" s="254"/>
      <c r="L17" s="255"/>
      <c r="M17" s="82"/>
      <c r="N17" s="82"/>
      <c r="O17" s="82"/>
      <c r="P17" s="82"/>
      <c r="Q17" s="82"/>
      <c r="R17" s="248"/>
      <c r="S17" s="266"/>
    </row>
    <row r="18" spans="1:19" ht="15.75" customHeight="1" x14ac:dyDescent="0.2">
      <c r="A18" s="268">
        <v>7</v>
      </c>
      <c r="B18" s="260" t="s">
        <v>114</v>
      </c>
      <c r="C18" s="261">
        <v>29465</v>
      </c>
      <c r="D18" s="82" t="s">
        <v>112</v>
      </c>
      <c r="E18" s="246">
        <v>3</v>
      </c>
      <c r="F18" s="247">
        <v>42156</v>
      </c>
      <c r="G18" s="82">
        <v>3.33</v>
      </c>
      <c r="H18" s="253">
        <v>43252</v>
      </c>
      <c r="I18" s="82">
        <v>0.33</v>
      </c>
      <c r="J18" s="82"/>
      <c r="K18" s="82"/>
      <c r="L18" s="82">
        <v>70</v>
      </c>
      <c r="M18" s="82">
        <f t="shared" si="0"/>
        <v>0.23099999999999998</v>
      </c>
      <c r="N18" s="82"/>
      <c r="O18" s="82"/>
      <c r="P18" s="82">
        <v>23.5</v>
      </c>
      <c r="Q18" s="82"/>
      <c r="R18" s="248">
        <f t="shared" si="2"/>
        <v>729299.99999999988</v>
      </c>
      <c r="S18" s="265"/>
    </row>
    <row r="19" spans="1:19" ht="15" thickBot="1" x14ac:dyDescent="0.25">
      <c r="A19" s="1034" t="s">
        <v>55</v>
      </c>
      <c r="B19" s="1035"/>
      <c r="C19" s="269"/>
      <c r="D19" s="270"/>
      <c r="E19" s="271"/>
      <c r="F19" s="269"/>
      <c r="G19" s="272"/>
      <c r="H19" s="273"/>
      <c r="I19" s="274">
        <f>SUM(I9:I18)</f>
        <v>1.79</v>
      </c>
      <c r="J19" s="274"/>
      <c r="K19" s="274"/>
      <c r="L19" s="272"/>
      <c r="M19" s="275">
        <f>SUM(M9:M18)</f>
        <v>1.2530000000000001</v>
      </c>
      <c r="N19" s="270"/>
      <c r="O19" s="274">
        <f>SUM(O9:O18)</f>
        <v>0.41999999999999993</v>
      </c>
      <c r="P19" s="270"/>
      <c r="Q19" s="275">
        <f>SUM(Q9:Q18)</f>
        <v>0.34309999999999996</v>
      </c>
      <c r="R19" s="276">
        <f>SUM(R9:R18)</f>
        <v>4947930</v>
      </c>
      <c r="S19" s="277"/>
    </row>
    <row r="20" spans="1:19" ht="17.25" thickTop="1" x14ac:dyDescent="0.25">
      <c r="A20" s="144"/>
      <c r="B20" s="144"/>
      <c r="C20" s="144"/>
      <c r="D20" s="144"/>
      <c r="E20" s="144"/>
      <c r="F20" s="144"/>
      <c r="G20" s="145"/>
      <c r="H20" s="144"/>
      <c r="I20" s="144"/>
      <c r="J20" s="144"/>
      <c r="K20" s="144"/>
      <c r="L20" s="146"/>
      <c r="M20" s="146"/>
      <c r="N20" s="146"/>
      <c r="O20" s="146"/>
      <c r="P20" s="146"/>
      <c r="Q20" s="146"/>
      <c r="R20" s="146"/>
      <c r="S20" s="146"/>
    </row>
    <row r="21" spans="1:19" ht="18.75" customHeight="1" x14ac:dyDescent="0.3">
      <c r="A21" s="1015" t="s">
        <v>549</v>
      </c>
      <c r="B21" s="1015"/>
      <c r="C21" s="1015"/>
      <c r="D21" s="1015"/>
      <c r="E21" s="1015"/>
      <c r="F21" s="1015"/>
      <c r="G21" s="1015"/>
      <c r="H21" s="238"/>
      <c r="I21" s="218"/>
      <c r="J21" s="1018" t="s">
        <v>170</v>
      </c>
      <c r="K21" s="1018"/>
      <c r="L21" s="1018"/>
      <c r="M21" s="1018"/>
      <c r="N21" s="1018"/>
      <c r="O21" s="1018"/>
      <c r="P21" s="1018"/>
      <c r="Q21" s="1018"/>
      <c r="R21" s="1018"/>
      <c r="S21" s="1018"/>
    </row>
    <row r="22" spans="1:19" ht="15" customHeight="1" x14ac:dyDescent="0.3">
      <c r="A22" s="1016" t="s">
        <v>91</v>
      </c>
      <c r="B22" s="1016"/>
      <c r="C22" s="1016"/>
      <c r="D22" s="1016"/>
      <c r="E22" s="1016"/>
      <c r="F22" s="1016"/>
      <c r="G22" s="1016"/>
      <c r="H22" s="239"/>
      <c r="I22" s="218"/>
      <c r="J22" s="1019" t="s">
        <v>86</v>
      </c>
      <c r="K22" s="1019"/>
      <c r="L22" s="1019"/>
      <c r="M22" s="1019"/>
      <c r="N22" s="1019"/>
      <c r="O22" s="1019"/>
      <c r="P22" s="1019"/>
      <c r="Q22" s="1019"/>
      <c r="R22" s="1019"/>
      <c r="S22" s="1019"/>
    </row>
    <row r="23" spans="1:19" ht="18.75" x14ac:dyDescent="0.3">
      <c r="A23" s="1017" t="s">
        <v>51</v>
      </c>
      <c r="B23" s="1017"/>
      <c r="C23" s="1017"/>
      <c r="D23" s="1017" t="s">
        <v>177</v>
      </c>
      <c r="E23" s="1017"/>
      <c r="F23" s="1017"/>
      <c r="G23" s="1017"/>
      <c r="H23" s="219"/>
      <c r="I23" s="219"/>
      <c r="J23" s="1017" t="s">
        <v>87</v>
      </c>
      <c r="K23" s="1017"/>
      <c r="L23" s="1017"/>
      <c r="M23" s="1017"/>
      <c r="N23" s="1017"/>
      <c r="O23" s="219"/>
      <c r="P23" s="1017" t="s">
        <v>45</v>
      </c>
      <c r="Q23" s="1017"/>
      <c r="R23" s="1017"/>
      <c r="S23" s="1017"/>
    </row>
    <row r="24" spans="1:19" ht="15" customHeight="1" x14ac:dyDescent="0.3">
      <c r="A24" s="220"/>
      <c r="B24" s="218"/>
      <c r="C24" s="218"/>
      <c r="D24" s="219"/>
      <c r="E24" s="219"/>
      <c r="F24" s="219"/>
      <c r="G24" s="221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ht="16.5" x14ac:dyDescent="0.25">
      <c r="A25" s="146"/>
      <c r="B25" s="148"/>
      <c r="C25" s="148"/>
      <c r="D25" s="148"/>
      <c r="E25" s="148"/>
      <c r="F25" s="148"/>
      <c r="G25" s="149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</row>
    <row r="26" spans="1:19" ht="16.5" x14ac:dyDescent="0.25">
      <c r="A26" s="146"/>
      <c r="B26" s="148"/>
      <c r="C26" s="148"/>
      <c r="D26" s="148"/>
      <c r="E26" s="148"/>
      <c r="F26" s="148"/>
      <c r="G26" s="149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</row>
    <row r="27" spans="1:19" ht="15.75" x14ac:dyDescent="0.25">
      <c r="A27" s="152"/>
      <c r="B27" s="147"/>
      <c r="C27" s="147"/>
      <c r="D27" s="147"/>
      <c r="E27" s="147"/>
      <c r="F27" s="147"/>
      <c r="G27" s="153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</row>
    <row r="28" spans="1:19" ht="16.5" x14ac:dyDescent="0.25">
      <c r="A28" s="1014" t="s">
        <v>52</v>
      </c>
      <c r="B28" s="1014"/>
      <c r="C28" s="1014"/>
      <c r="D28" s="1014" t="s">
        <v>46</v>
      </c>
      <c r="E28" s="1014"/>
      <c r="F28" s="1014"/>
      <c r="G28" s="1014"/>
      <c r="H28" s="150"/>
      <c r="I28" s="150"/>
      <c r="J28" s="1014" t="s">
        <v>35</v>
      </c>
      <c r="K28" s="1014"/>
      <c r="L28" s="1014"/>
      <c r="M28" s="1014"/>
      <c r="N28" s="1014"/>
      <c r="O28" s="150"/>
      <c r="P28" s="1014" t="s">
        <v>54</v>
      </c>
      <c r="Q28" s="1014"/>
      <c r="R28" s="1014"/>
      <c r="S28" s="1014"/>
    </row>
    <row r="29" spans="1:19" ht="17.25" x14ac:dyDescent="0.3">
      <c r="A29" s="154"/>
      <c r="B29" s="150"/>
      <c r="C29" s="150"/>
      <c r="D29" s="150"/>
      <c r="E29" s="150"/>
      <c r="F29" s="150"/>
      <c r="G29" s="151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</row>
    <row r="30" spans="1:19" x14ac:dyDescent="0.2">
      <c r="A30" s="142"/>
      <c r="B30" s="142"/>
      <c r="C30" s="142"/>
      <c r="D30" s="142"/>
      <c r="E30" s="142"/>
      <c r="F30" s="142"/>
      <c r="G30" s="155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</row>
  </sheetData>
  <mergeCells count="35">
    <mergeCell ref="B8:C8"/>
    <mergeCell ref="B11:C11"/>
    <mergeCell ref="A19:B19"/>
    <mergeCell ref="H6:H7"/>
    <mergeCell ref="I6:I7"/>
    <mergeCell ref="B14:C14"/>
    <mergeCell ref="B17:C17"/>
    <mergeCell ref="A1:D1"/>
    <mergeCell ref="K1:S1"/>
    <mergeCell ref="K2:S2"/>
    <mergeCell ref="A4:S4"/>
    <mergeCell ref="L6:M6"/>
    <mergeCell ref="N6:O6"/>
    <mergeCell ref="P6:Q6"/>
    <mergeCell ref="A6:A7"/>
    <mergeCell ref="B6:B7"/>
    <mergeCell ref="C6:C7"/>
    <mergeCell ref="D6:D7"/>
    <mergeCell ref="E6:F6"/>
    <mergeCell ref="G6:G7"/>
    <mergeCell ref="S6:S7"/>
    <mergeCell ref="R6:R7"/>
    <mergeCell ref="J6:K6"/>
    <mergeCell ref="A28:C28"/>
    <mergeCell ref="D28:G28"/>
    <mergeCell ref="J28:N28"/>
    <mergeCell ref="P28:S28"/>
    <mergeCell ref="A21:G21"/>
    <mergeCell ref="A22:G22"/>
    <mergeCell ref="D23:G23"/>
    <mergeCell ref="J21:S21"/>
    <mergeCell ref="A23:C23"/>
    <mergeCell ref="J23:N23"/>
    <mergeCell ref="P23:S23"/>
    <mergeCell ref="J22:S22"/>
  </mergeCells>
  <pageMargins left="0" right="0" top="0.15748031496062992" bottom="0.74803149606299213" header="0.11811023622047245" footer="0.31496062992125984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workbookViewId="0">
      <selection activeCell="K24" sqref="K24:N24"/>
    </sheetView>
  </sheetViews>
  <sheetFormatPr defaultRowHeight="14.25" x14ac:dyDescent="0.2"/>
  <cols>
    <col min="1" max="1" width="3.875" customWidth="1"/>
    <col min="2" max="2" width="15" customWidth="1"/>
    <col min="3" max="3" width="10.25" customWidth="1"/>
    <col min="5" max="5" width="5.125" customWidth="1"/>
    <col min="6" max="6" width="4" customWidth="1"/>
    <col min="7" max="7" width="6.125" customWidth="1"/>
    <col min="8" max="8" width="5.5" customWidth="1"/>
    <col min="9" max="9" width="5.625" customWidth="1"/>
    <col min="10" max="10" width="4.25" customWidth="1"/>
    <col min="11" max="11" width="4.625" customWidth="1"/>
    <col min="12" max="13" width="5.125" customWidth="1"/>
    <col min="14" max="14" width="6.375" customWidth="1"/>
    <col min="15" max="15" width="7.125" customWidth="1"/>
    <col min="16" max="16" width="10" customWidth="1"/>
    <col min="17" max="17" width="12.625" customWidth="1"/>
    <col min="18" max="18" width="12.5" customWidth="1"/>
  </cols>
  <sheetData>
    <row r="1" spans="1:18" ht="18.75" x14ac:dyDescent="0.3">
      <c r="A1" s="1058" t="s">
        <v>94</v>
      </c>
      <c r="B1" s="1058"/>
      <c r="C1" s="1058"/>
      <c r="D1" s="1058"/>
      <c r="E1" s="157"/>
      <c r="F1" s="157"/>
      <c r="G1" s="157"/>
      <c r="H1" s="157"/>
      <c r="I1" s="157"/>
      <c r="J1" s="157"/>
      <c r="K1" s="826" t="s">
        <v>121</v>
      </c>
      <c r="L1" s="826"/>
      <c r="M1" s="826"/>
      <c r="N1" s="826"/>
      <c r="O1" s="826"/>
      <c r="P1" s="826"/>
      <c r="Q1" s="826"/>
      <c r="R1" s="826"/>
    </row>
    <row r="2" spans="1:18" ht="18.75" x14ac:dyDescent="0.3">
      <c r="A2" s="826" t="s">
        <v>86</v>
      </c>
      <c r="B2" s="826"/>
      <c r="C2" s="826"/>
      <c r="D2" s="826"/>
      <c r="E2" s="157"/>
      <c r="F2" s="157"/>
      <c r="G2" s="157"/>
      <c r="H2" s="157"/>
      <c r="I2" s="157"/>
      <c r="J2" s="157"/>
      <c r="K2" s="1059" t="s">
        <v>171</v>
      </c>
      <c r="L2" s="1059"/>
      <c r="M2" s="1059"/>
      <c r="N2" s="1059"/>
      <c r="O2" s="1059"/>
      <c r="P2" s="1059"/>
      <c r="Q2" s="1059"/>
      <c r="R2" s="1059"/>
    </row>
    <row r="3" spans="1:18" ht="18.75" x14ac:dyDescent="0.3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18" ht="18.75" x14ac:dyDescent="0.3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</row>
    <row r="5" spans="1:18" ht="18.75" x14ac:dyDescent="0.3">
      <c r="A5" s="826" t="s">
        <v>122</v>
      </c>
      <c r="B5" s="826"/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826"/>
      <c r="O5" s="826"/>
      <c r="P5" s="826"/>
      <c r="Q5" s="826"/>
      <c r="R5" s="826"/>
    </row>
    <row r="6" spans="1:18" ht="18.75" x14ac:dyDescent="0.3">
      <c r="A6" s="826" t="s">
        <v>387</v>
      </c>
      <c r="B6" s="826"/>
      <c r="C6" s="826"/>
      <c r="D6" s="826"/>
      <c r="E6" s="826"/>
      <c r="F6" s="826"/>
      <c r="G6" s="826"/>
      <c r="H6" s="826"/>
      <c r="I6" s="826"/>
      <c r="J6" s="826"/>
      <c r="K6" s="826"/>
      <c r="L6" s="826"/>
      <c r="M6" s="826"/>
      <c r="N6" s="826"/>
      <c r="O6" s="826"/>
      <c r="P6" s="826"/>
      <c r="Q6" s="826"/>
      <c r="R6" s="826"/>
    </row>
    <row r="7" spans="1:18" ht="19.5" thickBot="1" x14ac:dyDescent="0.35">
      <c r="A7" s="157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</row>
    <row r="8" spans="1:18" ht="15" thickTop="1" x14ac:dyDescent="0.2">
      <c r="A8" s="163"/>
      <c r="B8" s="164"/>
      <c r="C8" s="164"/>
      <c r="D8" s="1042" t="s">
        <v>70</v>
      </c>
      <c r="E8" s="1051" t="s">
        <v>8</v>
      </c>
      <c r="F8" s="1053" t="s">
        <v>123</v>
      </c>
      <c r="G8" s="1054"/>
      <c r="H8" s="1054"/>
      <c r="I8" s="1054"/>
      <c r="J8" s="1054"/>
      <c r="K8" s="1054"/>
      <c r="L8" s="1054"/>
      <c r="M8" s="1054"/>
      <c r="N8" s="1055"/>
      <c r="O8" s="1042" t="s">
        <v>132</v>
      </c>
      <c r="P8" s="1042" t="s">
        <v>133</v>
      </c>
      <c r="Q8" s="1042" t="s">
        <v>134</v>
      </c>
      <c r="R8" s="1048" t="s">
        <v>79</v>
      </c>
    </row>
    <row r="9" spans="1:18" x14ac:dyDescent="0.2">
      <c r="A9" s="165" t="s">
        <v>99</v>
      </c>
      <c r="B9" s="166" t="s">
        <v>125</v>
      </c>
      <c r="C9" s="166" t="s">
        <v>69</v>
      </c>
      <c r="D9" s="1043"/>
      <c r="E9" s="1052"/>
      <c r="F9" s="1056" t="s">
        <v>5</v>
      </c>
      <c r="G9" s="1057"/>
      <c r="H9" s="1038" t="s">
        <v>47</v>
      </c>
      <c r="I9" s="1038" t="s">
        <v>126</v>
      </c>
      <c r="J9" s="1056" t="s">
        <v>127</v>
      </c>
      <c r="K9" s="1057"/>
      <c r="L9" s="1038" t="s">
        <v>128</v>
      </c>
      <c r="M9" s="1038" t="s">
        <v>129</v>
      </c>
      <c r="N9" s="1040" t="s">
        <v>124</v>
      </c>
      <c r="O9" s="1043"/>
      <c r="P9" s="1043"/>
      <c r="Q9" s="1043"/>
      <c r="R9" s="1049"/>
    </row>
    <row r="10" spans="1:18" ht="15" x14ac:dyDescent="0.2">
      <c r="A10" s="167"/>
      <c r="B10" s="168"/>
      <c r="C10" s="168"/>
      <c r="D10" s="1039"/>
      <c r="E10" s="1041"/>
      <c r="F10" s="169" t="s">
        <v>130</v>
      </c>
      <c r="G10" s="170" t="s">
        <v>8</v>
      </c>
      <c r="H10" s="1039"/>
      <c r="I10" s="1039"/>
      <c r="J10" s="169" t="s">
        <v>130</v>
      </c>
      <c r="K10" s="170" t="s">
        <v>8</v>
      </c>
      <c r="L10" s="1039"/>
      <c r="M10" s="1039"/>
      <c r="N10" s="1041"/>
      <c r="O10" s="1039"/>
      <c r="P10" s="1039"/>
      <c r="Q10" s="1039"/>
      <c r="R10" s="1050"/>
    </row>
    <row r="11" spans="1:18" ht="27" customHeight="1" x14ac:dyDescent="0.2">
      <c r="A11" s="171">
        <v>1</v>
      </c>
      <c r="B11" s="172" t="s">
        <v>135</v>
      </c>
      <c r="C11" s="173">
        <v>22037</v>
      </c>
      <c r="D11" s="174">
        <v>16.122</v>
      </c>
      <c r="E11" s="170">
        <v>3.63</v>
      </c>
      <c r="F11" s="170">
        <v>14</v>
      </c>
      <c r="G11" s="175">
        <f>SUM(E11)*F11%</f>
        <v>0.50819999999999999</v>
      </c>
      <c r="H11" s="170"/>
      <c r="I11" s="170">
        <v>0.3</v>
      </c>
      <c r="J11" s="170">
        <v>40</v>
      </c>
      <c r="K11" s="170">
        <f>SUM(E11+G11+H11)*J11%</f>
        <v>1.6552799999999999</v>
      </c>
      <c r="L11" s="170"/>
      <c r="M11" s="170"/>
      <c r="N11" s="175">
        <f>SUM(G11+H11+I11+K11+L11+M11)</f>
        <v>2.4634799999999997</v>
      </c>
      <c r="O11" s="175">
        <f>SUM(E11+G11+H11)*23.5%</f>
        <v>0.97247699999999981</v>
      </c>
      <c r="P11" s="175">
        <f>SUM(E11+N11+O11)</f>
        <v>7.0659569999999992</v>
      </c>
      <c r="Q11" s="176">
        <f>SUM(P11)*1300000</f>
        <v>9185744.0999999996</v>
      </c>
      <c r="R11" s="177" t="s">
        <v>215</v>
      </c>
    </row>
    <row r="12" spans="1:18" ht="27" customHeight="1" x14ac:dyDescent="0.2">
      <c r="A12" s="171">
        <v>2</v>
      </c>
      <c r="B12" s="172" t="s">
        <v>38</v>
      </c>
      <c r="C12" s="173">
        <v>31310</v>
      </c>
      <c r="D12" s="174" t="s">
        <v>60</v>
      </c>
      <c r="E12" s="170">
        <v>2.46</v>
      </c>
      <c r="F12" s="170"/>
      <c r="G12" s="170"/>
      <c r="H12" s="170"/>
      <c r="I12" s="170">
        <v>0.3</v>
      </c>
      <c r="J12" s="170">
        <v>40</v>
      </c>
      <c r="K12" s="170">
        <f t="shared" ref="K12:K14" si="0">SUM(E12+G12+H12)*J12%</f>
        <v>0.98399999999999999</v>
      </c>
      <c r="L12" s="170"/>
      <c r="M12" s="170"/>
      <c r="N12" s="175">
        <f t="shared" ref="N12:N14" si="1">SUM(G12+H12+I12+K12+L12+M12)</f>
        <v>1.284</v>
      </c>
      <c r="O12" s="175">
        <f t="shared" ref="O12:O14" si="2">SUM(E12+G12+H12)*23.5%</f>
        <v>0.57809999999999995</v>
      </c>
      <c r="P12" s="175">
        <f t="shared" ref="P12:P14" si="3">SUM(E12+N12+O12)</f>
        <v>4.3220999999999998</v>
      </c>
      <c r="Q12" s="176">
        <f t="shared" ref="Q12:Q14" si="4">SUM(P12)*1300000</f>
        <v>5618730</v>
      </c>
      <c r="R12" s="177" t="s">
        <v>216</v>
      </c>
    </row>
    <row r="13" spans="1:18" ht="27.75" customHeight="1" x14ac:dyDescent="0.2">
      <c r="A13" s="178">
        <v>3</v>
      </c>
      <c r="B13" s="179" t="s">
        <v>137</v>
      </c>
      <c r="C13" s="173">
        <v>28204</v>
      </c>
      <c r="D13" s="174" t="s">
        <v>57</v>
      </c>
      <c r="E13" s="170">
        <v>2.66</v>
      </c>
      <c r="F13" s="170"/>
      <c r="G13" s="170"/>
      <c r="H13" s="170"/>
      <c r="I13" s="170">
        <v>0.3</v>
      </c>
      <c r="J13" s="170">
        <v>40</v>
      </c>
      <c r="K13" s="170">
        <f t="shared" si="0"/>
        <v>1.0640000000000001</v>
      </c>
      <c r="L13" s="180"/>
      <c r="M13" s="180"/>
      <c r="N13" s="175">
        <f t="shared" si="1"/>
        <v>1.3640000000000001</v>
      </c>
      <c r="O13" s="175">
        <f t="shared" si="2"/>
        <v>0.62509999999999999</v>
      </c>
      <c r="P13" s="175">
        <f t="shared" si="3"/>
        <v>4.6490999999999998</v>
      </c>
      <c r="Q13" s="176">
        <f t="shared" si="4"/>
        <v>6043830</v>
      </c>
      <c r="R13" s="177" t="s">
        <v>216</v>
      </c>
    </row>
    <row r="14" spans="1:18" ht="28.5" customHeight="1" x14ac:dyDescent="0.2">
      <c r="A14" s="178">
        <v>4</v>
      </c>
      <c r="B14" s="226" t="s">
        <v>136</v>
      </c>
      <c r="C14" s="181">
        <v>24530</v>
      </c>
      <c r="D14" s="174">
        <v>16.122</v>
      </c>
      <c r="E14" s="182">
        <v>3.63</v>
      </c>
      <c r="F14" s="182">
        <v>9</v>
      </c>
      <c r="G14" s="175">
        <f t="shared" ref="G14" si="5">SUM(E14)*F14%</f>
        <v>0.32669999999999999</v>
      </c>
      <c r="H14" s="182"/>
      <c r="I14" s="183">
        <v>0.3</v>
      </c>
      <c r="J14" s="182">
        <v>40</v>
      </c>
      <c r="K14" s="170">
        <f t="shared" si="0"/>
        <v>1.5826799999999999</v>
      </c>
      <c r="L14" s="183"/>
      <c r="M14" s="184"/>
      <c r="N14" s="175">
        <f t="shared" si="1"/>
        <v>2.2093799999999999</v>
      </c>
      <c r="O14" s="175">
        <f t="shared" si="2"/>
        <v>0.92982449999999983</v>
      </c>
      <c r="P14" s="175">
        <f t="shared" si="3"/>
        <v>6.7692044999999998</v>
      </c>
      <c r="Q14" s="176">
        <f t="shared" si="4"/>
        <v>8799965.8499999996</v>
      </c>
      <c r="R14" s="177" t="s">
        <v>215</v>
      </c>
    </row>
    <row r="15" spans="1:18" ht="15.75" thickBot="1" x14ac:dyDescent="0.25">
      <c r="A15" s="1044" t="s">
        <v>55</v>
      </c>
      <c r="B15" s="1045"/>
      <c r="C15" s="185"/>
      <c r="D15" s="186"/>
      <c r="E15" s="187">
        <f>SUM(E11:E14)</f>
        <v>12.379999999999999</v>
      </c>
      <c r="F15" s="187"/>
      <c r="G15" s="188">
        <f>SUM(G11:G14)</f>
        <v>0.83489999999999998</v>
      </c>
      <c r="H15" s="187"/>
      <c r="I15" s="189">
        <f>SUM(I11:I14)</f>
        <v>1.2</v>
      </c>
      <c r="J15" s="189"/>
      <c r="K15" s="189">
        <f>SUM(K11:K14)</f>
        <v>5.2859599999999993</v>
      </c>
      <c r="L15" s="189"/>
      <c r="M15" s="189"/>
      <c r="N15" s="188">
        <f>SUM(N11:N14)</f>
        <v>7.3208599999999997</v>
      </c>
      <c r="O15" s="188">
        <f>SUM(O11:O14)</f>
        <v>3.105501499999999</v>
      </c>
      <c r="P15" s="188">
        <f>SUM(P11:P14)</f>
        <v>22.806361500000001</v>
      </c>
      <c r="Q15" s="190">
        <f>SUM(Q11:Q14)</f>
        <v>29648269.950000003</v>
      </c>
      <c r="R15" s="191"/>
    </row>
    <row r="16" spans="1:18" ht="17.25" thickTop="1" x14ac:dyDescent="0.25">
      <c r="A16" s="159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</row>
    <row r="17" spans="1:18" ht="19.5" customHeight="1" x14ac:dyDescent="0.3">
      <c r="A17" s="1015" t="s">
        <v>547</v>
      </c>
      <c r="B17" s="1015"/>
      <c r="C17" s="1015"/>
      <c r="D17" s="1015"/>
      <c r="E17" s="1015"/>
      <c r="F17" s="1015"/>
      <c r="G17" s="1015"/>
      <c r="H17" s="1015"/>
      <c r="I17" s="223"/>
      <c r="J17" s="223"/>
      <c r="K17" s="1046" t="s">
        <v>172</v>
      </c>
      <c r="L17" s="1046"/>
      <c r="M17" s="1046"/>
      <c r="N17" s="1046"/>
      <c r="O17" s="1046"/>
      <c r="P17" s="1046"/>
      <c r="Q17" s="1046"/>
      <c r="R17" s="1046"/>
    </row>
    <row r="18" spans="1:18" ht="19.5" x14ac:dyDescent="0.35">
      <c r="A18" s="1047" t="s">
        <v>91</v>
      </c>
      <c r="B18" s="1047"/>
      <c r="C18" s="1047"/>
      <c r="D18" s="1047"/>
      <c r="E18" s="1047"/>
      <c r="F18" s="1047"/>
      <c r="G18" s="1047"/>
      <c r="H18" s="1047"/>
      <c r="I18" s="223"/>
      <c r="J18" s="223"/>
      <c r="K18" s="1036" t="s">
        <v>86</v>
      </c>
      <c r="L18" s="1036"/>
      <c r="M18" s="1036"/>
      <c r="N18" s="1036"/>
      <c r="O18" s="1036"/>
      <c r="P18" s="1036"/>
      <c r="Q18" s="1036"/>
      <c r="R18" s="1036"/>
    </row>
    <row r="19" spans="1:18" ht="18.75" x14ac:dyDescent="0.3">
      <c r="A19" s="1036" t="s">
        <v>173</v>
      </c>
      <c r="B19" s="1036"/>
      <c r="C19" s="1036"/>
      <c r="D19" s="1037" t="s">
        <v>177</v>
      </c>
      <c r="E19" s="1037"/>
      <c r="F19" s="1037"/>
      <c r="G19" s="1037"/>
      <c r="H19" s="1037"/>
      <c r="I19" s="224"/>
      <c r="J19" s="223"/>
      <c r="K19" s="1036" t="s">
        <v>87</v>
      </c>
      <c r="L19" s="1036"/>
      <c r="M19" s="1036"/>
      <c r="N19" s="1036"/>
      <c r="O19" s="223"/>
      <c r="P19" s="1036" t="s">
        <v>131</v>
      </c>
      <c r="Q19" s="1036"/>
      <c r="R19" s="1036"/>
    </row>
    <row r="20" spans="1:18" ht="18.75" x14ac:dyDescent="0.3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</row>
    <row r="21" spans="1:18" ht="18.75" x14ac:dyDescent="0.3">
      <c r="A21" s="225"/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</row>
    <row r="22" spans="1:18" ht="18.75" x14ac:dyDescent="0.3">
      <c r="A22" s="225"/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</row>
    <row r="23" spans="1:18" ht="18.75" x14ac:dyDescent="0.3">
      <c r="A23" s="225"/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</row>
    <row r="24" spans="1:18" ht="18.75" x14ac:dyDescent="0.3">
      <c r="A24" s="1036" t="s">
        <v>52</v>
      </c>
      <c r="B24" s="1036"/>
      <c r="C24" s="1036"/>
      <c r="D24" s="1037" t="s">
        <v>46</v>
      </c>
      <c r="E24" s="1037"/>
      <c r="F24" s="1037"/>
      <c r="G24" s="1037"/>
      <c r="H24" s="1037"/>
      <c r="I24" s="225"/>
      <c r="J24" s="225"/>
      <c r="K24" s="1036" t="s">
        <v>35</v>
      </c>
      <c r="L24" s="1036"/>
      <c r="M24" s="1036"/>
      <c r="N24" s="1036"/>
      <c r="O24" s="225"/>
      <c r="P24" s="1036" t="s">
        <v>54</v>
      </c>
      <c r="Q24" s="1036"/>
      <c r="R24" s="1036"/>
    </row>
    <row r="30" spans="1:18" s="340" customFormat="1" ht="16.5" customHeight="1" x14ac:dyDescent="0.25"/>
    <row r="31" spans="1:18" s="340" customFormat="1" ht="14.25" customHeight="1" x14ac:dyDescent="0.25"/>
    <row r="32" spans="1:18" s="340" customFormat="1" ht="14.25" customHeight="1" x14ac:dyDescent="0.25"/>
    <row r="33" s="340" customFormat="1" ht="14.25" customHeight="1" x14ac:dyDescent="0.25"/>
    <row r="34" s="340" customFormat="1" ht="14.25" customHeight="1" x14ac:dyDescent="0.25"/>
    <row r="35" s="340" customFormat="1" ht="14.25" customHeight="1" x14ac:dyDescent="0.25"/>
    <row r="36" s="340" customFormat="1" ht="14.25" customHeight="1" x14ac:dyDescent="0.25"/>
    <row r="37" s="340" customFormat="1" ht="14.25" customHeight="1" x14ac:dyDescent="0.25"/>
    <row r="38" s="340" customFormat="1" ht="14.25" customHeight="1" x14ac:dyDescent="0.25"/>
    <row r="39" s="340" customFormat="1" ht="14.25" customHeight="1" x14ac:dyDescent="0.25"/>
    <row r="40" s="340" customFormat="1" ht="14.25" customHeight="1" x14ac:dyDescent="0.25"/>
    <row r="41" s="340" customFormat="1" ht="14.25" customHeight="1" x14ac:dyDescent="0.25"/>
    <row r="42" s="340" customFormat="1" ht="14.25" customHeight="1" x14ac:dyDescent="0.25"/>
    <row r="43" s="340" customFormat="1" ht="14.25" customHeight="1" x14ac:dyDescent="0.25"/>
    <row r="44" s="340" customFormat="1" ht="14.25" customHeight="1" x14ac:dyDescent="0.25"/>
    <row r="45" s="340" customFormat="1" ht="14.25" customHeight="1" x14ac:dyDescent="0.25"/>
    <row r="46" s="340" customFormat="1" ht="14.25" customHeight="1" x14ac:dyDescent="0.25"/>
    <row r="47" s="340" customFormat="1" ht="14.25" customHeight="1" x14ac:dyDescent="0.25"/>
    <row r="48" s="340" customFormat="1" ht="14.25" customHeight="1" x14ac:dyDescent="0.25"/>
    <row r="49" s="340" customFormat="1" ht="14.25" customHeight="1" x14ac:dyDescent="0.25"/>
    <row r="50" s="340" customFormat="1" ht="14.25" customHeight="1" x14ac:dyDescent="0.25"/>
    <row r="51" s="340" customFormat="1" ht="14.25" customHeight="1" x14ac:dyDescent="0.25"/>
    <row r="52" s="340" customFormat="1" ht="14.25" customHeight="1" x14ac:dyDescent="0.25"/>
  </sheetData>
  <mergeCells count="33">
    <mergeCell ref="A1:D1"/>
    <mergeCell ref="K1:R1"/>
    <mergeCell ref="A2:D2"/>
    <mergeCell ref="A5:R5"/>
    <mergeCell ref="A6:R6"/>
    <mergeCell ref="K2:R2"/>
    <mergeCell ref="P19:R19"/>
    <mergeCell ref="K18:R18"/>
    <mergeCell ref="A17:H17"/>
    <mergeCell ref="D8:D10"/>
    <mergeCell ref="E8:E10"/>
    <mergeCell ref="F8:N8"/>
    <mergeCell ref="F9:G9"/>
    <mergeCell ref="J9:K9"/>
    <mergeCell ref="P8:P10"/>
    <mergeCell ref="K19:N19"/>
    <mergeCell ref="Q8:Q10"/>
    <mergeCell ref="A24:C24"/>
    <mergeCell ref="D24:H24"/>
    <mergeCell ref="K24:N24"/>
    <mergeCell ref="P24:R24"/>
    <mergeCell ref="H9:H10"/>
    <mergeCell ref="I9:I10"/>
    <mergeCell ref="L9:L10"/>
    <mergeCell ref="M9:M10"/>
    <mergeCell ref="N9:N10"/>
    <mergeCell ref="O8:O10"/>
    <mergeCell ref="A15:B15"/>
    <mergeCell ref="K17:R17"/>
    <mergeCell ref="A18:H18"/>
    <mergeCell ref="A19:C19"/>
    <mergeCell ref="D19:H19"/>
    <mergeCell ref="R8:R10"/>
  </mergeCells>
  <pageMargins left="0.11811023622047245" right="0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1300 trạm 2017</vt:lpstr>
      <vt:lpstr>cuối 2017</vt:lpstr>
      <vt:lpstr>đầu 2017</vt:lpstr>
      <vt:lpstr>LƯƠNG1300TRẠM đầu2018</vt:lpstr>
      <vt:lpstr>TTYTđầu 2018</vt:lpstr>
      <vt:lpstr>NÂNG LƯƠNG TTYT</vt:lpstr>
      <vt:lpstr>VK</vt:lpstr>
      <vt:lpstr>NL TYTX</vt:lpstr>
      <vt:lpstr>GIẢM Q LƯƠNG</vt:lpstr>
      <vt:lpstr>BỔ SUNG Q LƯƠNG</vt:lpstr>
      <vt:lpstr>TĂNG, GIẢM PHỤ CẤP</vt:lpstr>
      <vt:lpstr>bô sung phụ cấp</vt:lpstr>
      <vt:lpstr>bổ sung BS QUÝ </vt:lpstr>
      <vt:lpstr>CTLN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DINHTHUAN</dc:creator>
  <cp:lastModifiedBy>LEHUUNGOC</cp:lastModifiedBy>
  <cp:lastPrinted>2018-07-11T03:44:19Z</cp:lastPrinted>
  <dcterms:created xsi:type="dcterms:W3CDTF">2018-04-18T01:49:23Z</dcterms:created>
  <dcterms:modified xsi:type="dcterms:W3CDTF">2018-07-19T02:20:24Z</dcterms:modified>
</cp:coreProperties>
</file>